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P:\Resp &amp; VPD\Health care workers - immunisation\Returns\2023-2024 Season\Final FluVax Uptake Report 2023-2024\"/>
    </mc:Choice>
  </mc:AlternateContent>
  <xr:revisionPtr revIDLastSave="0" documentId="13_ncr:1_{F6C0450E-E8A7-445C-943A-FD284DCD89C9}" xr6:coauthVersionLast="47" xr6:coauthVersionMax="47" xr10:uidLastSave="{00000000-0000-0000-0000-000000000000}"/>
  <bookViews>
    <workbookView xWindow="28680" yWindow="-120" windowWidth="29040" windowHeight="15840" tabRatio="801" xr2:uid="{D5C55FA7-E80B-4932-9A17-3DFB44ACD581}"/>
  </bookViews>
  <sheets>
    <sheet name="Surveys 2022-23 vs 2023-24" sheetId="4" r:id="rId1"/>
    <sheet name="Summary Tables" sheetId="5" r:id="rId2"/>
    <sheet name="Appendix 1 Hospital HCW Fluvax" sheetId="2" r:id="rId3"/>
    <sheet name="Appendix 2 LTCF HCW Fluvax" sheetId="1" r:id="rId4"/>
    <sheet name="Appendix 3 LTCF Resident Fluvax" sheetId="3" r:id="rId5"/>
  </sheets>
  <externalReferences>
    <externalReference r:id="rId6"/>
  </externalReferences>
  <definedNames>
    <definedName name="_xlnm._FilterDatabase" localSheetId="2" hidden="1">'Appendix 1 Hospital HCW Fluvax'!$A$1:$CY$52</definedName>
    <definedName name="_xlnm._FilterDatabase" localSheetId="3" hidden="1">'Appendix 2 LTCF HCW Fluvax'!$A$1:$AR$218</definedName>
    <definedName name="_xlnm._FilterDatabase" localSheetId="4" hidden="1">'Appendix 3 LTCF Resident Fluvax'!$A$1:$AJ$105</definedName>
    <definedName name="cccc" localSheetId="4">#REF!</definedName>
    <definedName name="cccc" localSheetId="1">#REF!</definedName>
    <definedName name="cccc">#REF!</definedName>
    <definedName name="HASC" localSheetId="4">#REF!</definedName>
    <definedName name="HASC" localSheetId="1">#REF!</definedName>
    <definedName name="HASC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" i="5" l="1"/>
  <c r="V4" i="5"/>
  <c r="V5" i="5"/>
  <c r="V6" i="5"/>
  <c r="V7" i="5"/>
  <c r="V8" i="5"/>
  <c r="V9" i="5"/>
  <c r="V10" i="5"/>
  <c r="V11" i="5"/>
  <c r="V12" i="5"/>
  <c r="V13" i="5"/>
  <c r="V14" i="5"/>
  <c r="V15" i="5"/>
  <c r="V16" i="5"/>
  <c r="V17" i="5"/>
  <c r="U3" i="5"/>
  <c r="U4" i="5"/>
  <c r="U5" i="5"/>
  <c r="U6" i="5"/>
  <c r="U7" i="5"/>
  <c r="U8" i="5"/>
  <c r="U9" i="5"/>
  <c r="U10" i="5"/>
  <c r="U11" i="5"/>
  <c r="U12" i="5"/>
  <c r="U13" i="5"/>
  <c r="U14" i="5"/>
  <c r="U15" i="5"/>
  <c r="U16" i="5"/>
  <c r="U17" i="5"/>
  <c r="K4" i="5" l="1"/>
  <c r="L4" i="5"/>
  <c r="K5" i="5"/>
  <c r="L5" i="5"/>
  <c r="K6" i="5"/>
  <c r="L6" i="5"/>
  <c r="K7" i="5"/>
  <c r="L7" i="5"/>
  <c r="K8" i="5"/>
  <c r="L8" i="5"/>
  <c r="K9" i="5"/>
  <c r="L9" i="5"/>
  <c r="K10" i="5"/>
  <c r="L10" i="5"/>
  <c r="K11" i="5"/>
  <c r="L11" i="5"/>
  <c r="K12" i="5"/>
  <c r="L12" i="5"/>
  <c r="K13" i="5"/>
  <c r="L13" i="5"/>
  <c r="K14" i="5"/>
  <c r="L14" i="5"/>
  <c r="K15" i="5"/>
  <c r="L15" i="5"/>
  <c r="K16" i="5"/>
  <c r="L16" i="5"/>
  <c r="K17" i="5"/>
  <c r="L17" i="5"/>
  <c r="K3" i="5"/>
  <c r="L3" i="5"/>
  <c r="B12" i="5" l="1"/>
  <c r="B9" i="5"/>
  <c r="B10" i="5"/>
  <c r="B11" i="5"/>
  <c r="F12" i="5"/>
  <c r="AG127" i="3" l="1"/>
  <c r="AH127" i="3" s="1"/>
  <c r="AI127" i="3" s="1"/>
  <c r="V127" i="3"/>
  <c r="W127" i="3" s="1"/>
  <c r="X127" i="3" s="1"/>
  <c r="AG126" i="3"/>
  <c r="AH126" i="3" s="1"/>
  <c r="AI126" i="3" s="1"/>
  <c r="V126" i="3"/>
  <c r="W126" i="3" s="1"/>
  <c r="X126" i="3" s="1"/>
  <c r="AG125" i="3"/>
  <c r="AH125" i="3" s="1"/>
  <c r="AI125" i="3" s="1"/>
  <c r="W125" i="3"/>
  <c r="X125" i="3" s="1"/>
  <c r="V125" i="3"/>
  <c r="K125" i="3"/>
  <c r="T15" i="5" s="1"/>
  <c r="AG124" i="3"/>
  <c r="AH124" i="3" s="1"/>
  <c r="AI124" i="3" s="1"/>
  <c r="V124" i="3"/>
  <c r="W124" i="3" s="1"/>
  <c r="X124" i="3" s="1"/>
  <c r="K124" i="3"/>
  <c r="T14" i="5" s="1"/>
  <c r="AG123" i="3"/>
  <c r="AH123" i="3" s="1"/>
  <c r="AI123" i="3" s="1"/>
  <c r="V123" i="3"/>
  <c r="W123" i="3" s="1"/>
  <c r="X123" i="3" s="1"/>
  <c r="K123" i="3"/>
  <c r="T13" i="5" s="1"/>
  <c r="AG122" i="3"/>
  <c r="AH122" i="3" s="1"/>
  <c r="AI122" i="3" s="1"/>
  <c r="V122" i="3"/>
  <c r="W122" i="3" s="1"/>
  <c r="X122" i="3" s="1"/>
  <c r="K122" i="3"/>
  <c r="AG121" i="3"/>
  <c r="AH121" i="3" s="1"/>
  <c r="AI121" i="3" s="1"/>
  <c r="V121" i="3"/>
  <c r="W121" i="3" s="1"/>
  <c r="X121" i="3" s="1"/>
  <c r="K121" i="3"/>
  <c r="T11" i="5" s="1"/>
  <c r="AG120" i="3"/>
  <c r="AH120" i="3" s="1"/>
  <c r="AI120" i="3" s="1"/>
  <c r="V120" i="3"/>
  <c r="W120" i="3" s="1"/>
  <c r="X120" i="3" s="1"/>
  <c r="K120" i="3"/>
  <c r="T10" i="5" s="1"/>
  <c r="AG119" i="3"/>
  <c r="AH119" i="3" s="1"/>
  <c r="AI119" i="3" s="1"/>
  <c r="V119" i="3"/>
  <c r="W119" i="3" s="1"/>
  <c r="X119" i="3" s="1"/>
  <c r="AG118" i="3"/>
  <c r="AH118" i="3" s="1"/>
  <c r="AI118" i="3" s="1"/>
  <c r="V118" i="3"/>
  <c r="W118" i="3" s="1"/>
  <c r="X118" i="3" s="1"/>
  <c r="K118" i="3"/>
  <c r="T8" i="5" s="1"/>
  <c r="AG117" i="3"/>
  <c r="AH117" i="3" s="1"/>
  <c r="AI117" i="3" s="1"/>
  <c r="V117" i="3"/>
  <c r="W117" i="3" s="1"/>
  <c r="X117" i="3" s="1"/>
  <c r="K117" i="3"/>
  <c r="T7" i="5" s="1"/>
  <c r="AG116" i="3"/>
  <c r="AH116" i="3" s="1"/>
  <c r="AI116" i="3" s="1"/>
  <c r="V116" i="3"/>
  <c r="W116" i="3" s="1"/>
  <c r="X116" i="3" s="1"/>
  <c r="K116" i="3"/>
  <c r="T6" i="5" s="1"/>
  <c r="AG115" i="3"/>
  <c r="AH115" i="3" s="1"/>
  <c r="AI115" i="3" s="1"/>
  <c r="V115" i="3"/>
  <c r="W115" i="3" s="1"/>
  <c r="X115" i="3" s="1"/>
  <c r="K115" i="3"/>
  <c r="T5" i="5" s="1"/>
  <c r="AG114" i="3"/>
  <c r="AH114" i="3" s="1"/>
  <c r="AI114" i="3" s="1"/>
  <c r="V114" i="3"/>
  <c r="W114" i="3" s="1"/>
  <c r="X114" i="3" s="1"/>
  <c r="K114" i="3"/>
  <c r="T4" i="5" s="1"/>
  <c r="AG113" i="3"/>
  <c r="AH113" i="3" s="1"/>
  <c r="AI113" i="3" s="1"/>
  <c r="W113" i="3"/>
  <c r="X113" i="3" s="1"/>
  <c r="V113" i="3"/>
  <c r="K113" i="3"/>
  <c r="T3" i="5" s="1"/>
  <c r="S112" i="3"/>
  <c r="R112" i="3"/>
  <c r="Q112" i="3"/>
  <c r="P112" i="3"/>
  <c r="O112" i="3"/>
  <c r="N112" i="3"/>
  <c r="L112" i="3"/>
  <c r="S105" i="3"/>
  <c r="P105" i="3"/>
  <c r="N125" i="3"/>
  <c r="W15" i="5" s="1"/>
  <c r="S103" i="3"/>
  <c r="Q125" i="3"/>
  <c r="Z15" i="5" s="1"/>
  <c r="P102" i="3"/>
  <c r="S101" i="3"/>
  <c r="P101" i="3"/>
  <c r="P100" i="3"/>
  <c r="S99" i="3"/>
  <c r="P99" i="3"/>
  <c r="P98" i="3"/>
  <c r="S98" i="3"/>
  <c r="S97" i="3"/>
  <c r="S96" i="3"/>
  <c r="P96" i="3"/>
  <c r="P95" i="3"/>
  <c r="S95" i="3"/>
  <c r="P94" i="3"/>
  <c r="S93" i="3"/>
  <c r="P93" i="3"/>
  <c r="S91" i="3"/>
  <c r="P91" i="3"/>
  <c r="Q124" i="3"/>
  <c r="Z14" i="5" s="1"/>
  <c r="N124" i="3"/>
  <c r="W14" i="5" s="1"/>
  <c r="S89" i="3"/>
  <c r="P89" i="3"/>
  <c r="P88" i="3"/>
  <c r="S87" i="3"/>
  <c r="P87" i="3"/>
  <c r="P86" i="3"/>
  <c r="S86" i="3"/>
  <c r="S85" i="3"/>
  <c r="Q123" i="3"/>
  <c r="Z13" i="5" s="1"/>
  <c r="N123" i="3"/>
  <c r="W13" i="5" s="1"/>
  <c r="P83" i="3"/>
  <c r="S83" i="3"/>
  <c r="P82" i="3"/>
  <c r="S81" i="3"/>
  <c r="P81" i="3"/>
  <c r="S79" i="3"/>
  <c r="P79" i="3"/>
  <c r="S77" i="3"/>
  <c r="P77" i="3"/>
  <c r="S75" i="3"/>
  <c r="P75" i="3"/>
  <c r="P74" i="3"/>
  <c r="S74" i="3"/>
  <c r="S73" i="3"/>
  <c r="S72" i="3"/>
  <c r="P72" i="3"/>
  <c r="P71" i="3"/>
  <c r="P70" i="3"/>
  <c r="S69" i="3"/>
  <c r="P69" i="3"/>
  <c r="S67" i="3"/>
  <c r="P67" i="3"/>
  <c r="Q122" i="3"/>
  <c r="Z12" i="5" s="1"/>
  <c r="N122" i="3"/>
  <c r="W12" i="5" s="1"/>
  <c r="S63" i="3"/>
  <c r="P63" i="3"/>
  <c r="P62" i="3"/>
  <c r="S62" i="3"/>
  <c r="S61" i="3"/>
  <c r="S60" i="3"/>
  <c r="P60" i="3"/>
  <c r="P59" i="3"/>
  <c r="P58" i="3"/>
  <c r="Q121" i="3"/>
  <c r="Z11" i="5" s="1"/>
  <c r="N121" i="3"/>
  <c r="W11" i="5" s="1"/>
  <c r="S55" i="3"/>
  <c r="P55" i="3"/>
  <c r="Q120" i="3"/>
  <c r="Z10" i="5" s="1"/>
  <c r="N120" i="3"/>
  <c r="W10" i="5" s="1"/>
  <c r="S51" i="3"/>
  <c r="P51" i="3"/>
  <c r="P50" i="3"/>
  <c r="S50" i="3"/>
  <c r="S49" i="3"/>
  <c r="S48" i="3"/>
  <c r="P48" i="3"/>
  <c r="P47" i="3"/>
  <c r="Q118" i="3"/>
  <c r="Z8" i="5" s="1"/>
  <c r="P46" i="3"/>
  <c r="N118" i="3"/>
  <c r="W8" i="5" s="1"/>
  <c r="S45" i="3"/>
  <c r="P45" i="3"/>
  <c r="S43" i="3"/>
  <c r="P43" i="3"/>
  <c r="S41" i="3"/>
  <c r="P41" i="3"/>
  <c r="S39" i="3"/>
  <c r="P39" i="3"/>
  <c r="P38" i="3"/>
  <c r="S37" i="3"/>
  <c r="P37" i="3"/>
  <c r="S36" i="3"/>
  <c r="P36" i="3"/>
  <c r="P35" i="3"/>
  <c r="S34" i="3"/>
  <c r="P34" i="3"/>
  <c r="S33" i="3"/>
  <c r="P33" i="3"/>
  <c r="S31" i="3"/>
  <c r="P31" i="3"/>
  <c r="Q117" i="3"/>
  <c r="Z7" i="5" s="1"/>
  <c r="N117" i="3"/>
  <c r="W7" i="5" s="1"/>
  <c r="S29" i="3"/>
  <c r="P29" i="3"/>
  <c r="S27" i="3"/>
  <c r="P27" i="3"/>
  <c r="P26" i="3"/>
  <c r="S26" i="3"/>
  <c r="S25" i="3"/>
  <c r="P25" i="3"/>
  <c r="S24" i="3"/>
  <c r="P24" i="3"/>
  <c r="P23" i="3"/>
  <c r="S22" i="3"/>
  <c r="P22" i="3"/>
  <c r="S21" i="3"/>
  <c r="P21" i="3"/>
  <c r="S19" i="3"/>
  <c r="P19" i="3"/>
  <c r="Q116" i="3"/>
  <c r="Z6" i="5" s="1"/>
  <c r="N116" i="3"/>
  <c r="W6" i="5" s="1"/>
  <c r="S17" i="3"/>
  <c r="P17" i="3"/>
  <c r="S15" i="3"/>
  <c r="P15" i="3"/>
  <c r="P14" i="3"/>
  <c r="S14" i="3"/>
  <c r="Q115" i="3"/>
  <c r="Z5" i="5" s="1"/>
  <c r="N115" i="3"/>
  <c r="W5" i="5" s="1"/>
  <c r="S12" i="3"/>
  <c r="P12" i="3"/>
  <c r="P11" i="3"/>
  <c r="S10" i="3"/>
  <c r="P10" i="3"/>
  <c r="S9" i="3"/>
  <c r="P9" i="3"/>
  <c r="S7" i="3"/>
  <c r="Q114" i="3"/>
  <c r="Z4" i="5" s="1"/>
  <c r="N114" i="3"/>
  <c r="W4" i="5" s="1"/>
  <c r="S5" i="3"/>
  <c r="P5" i="3"/>
  <c r="S3" i="3"/>
  <c r="P3" i="3"/>
  <c r="Q113" i="3"/>
  <c r="Z3" i="5" s="1"/>
  <c r="N113" i="3"/>
  <c r="W3" i="5" s="1"/>
  <c r="K126" i="3" l="1"/>
  <c r="T16" i="5" s="1"/>
  <c r="T12" i="5"/>
  <c r="K119" i="3"/>
  <c r="T9" i="5" s="1"/>
  <c r="Q126" i="3"/>
  <c r="Z16" i="5" s="1"/>
  <c r="Q119" i="3"/>
  <c r="Z9" i="5" s="1"/>
  <c r="Q127" i="3"/>
  <c r="Z17" i="5" s="1"/>
  <c r="P13" i="3"/>
  <c r="R118" i="3"/>
  <c r="P65" i="3"/>
  <c r="S2" i="3"/>
  <c r="P7" i="3"/>
  <c r="O114" i="3"/>
  <c r="N126" i="3"/>
  <c r="W16" i="5" s="1"/>
  <c r="K127" i="3"/>
  <c r="T17" i="5" s="1"/>
  <c r="R120" i="3"/>
  <c r="AA10" i="5" s="1"/>
  <c r="N119" i="3"/>
  <c r="W9" i="5" s="1"/>
  <c r="R123" i="3"/>
  <c r="P53" i="3"/>
  <c r="P103" i="3"/>
  <c r="S13" i="3"/>
  <c r="P8" i="3"/>
  <c r="S11" i="3"/>
  <c r="P20" i="3"/>
  <c r="S23" i="3"/>
  <c r="P32" i="3"/>
  <c r="S35" i="3"/>
  <c r="P44" i="3"/>
  <c r="S47" i="3"/>
  <c r="P56" i="3"/>
  <c r="P57" i="3"/>
  <c r="S59" i="3"/>
  <c r="P68" i="3"/>
  <c r="S71" i="3"/>
  <c r="P80" i="3"/>
  <c r="S84" i="3"/>
  <c r="P92" i="3"/>
  <c r="P104" i="3"/>
  <c r="S58" i="3"/>
  <c r="S70" i="3"/>
  <c r="S82" i="3"/>
  <c r="S94" i="3"/>
  <c r="P6" i="3"/>
  <c r="P42" i="3"/>
  <c r="P54" i="3"/>
  <c r="P66" i="3"/>
  <c r="P78" i="3"/>
  <c r="R125" i="3"/>
  <c r="S46" i="3"/>
  <c r="S8" i="3"/>
  <c r="S20" i="3"/>
  <c r="S32" i="3"/>
  <c r="S44" i="3"/>
  <c r="S56" i="3"/>
  <c r="S57" i="3"/>
  <c r="S68" i="3"/>
  <c r="S80" i="3"/>
  <c r="S92" i="3"/>
  <c r="S104" i="3"/>
  <c r="P4" i="3"/>
  <c r="P16" i="3"/>
  <c r="P28" i="3"/>
  <c r="P40" i="3"/>
  <c r="P52" i="3"/>
  <c r="P64" i="3"/>
  <c r="P76" i="3"/>
  <c r="S6" i="3"/>
  <c r="S42" i="3"/>
  <c r="S54" i="3"/>
  <c r="S66" i="3"/>
  <c r="S78" i="3"/>
  <c r="S102" i="3"/>
  <c r="P2" i="3"/>
  <c r="S4" i="3"/>
  <c r="S16" i="3"/>
  <c r="S28" i="3"/>
  <c r="S40" i="3"/>
  <c r="P49" i="3"/>
  <c r="S52" i="3"/>
  <c r="S53" i="3"/>
  <c r="P61" i="3"/>
  <c r="S64" i="3"/>
  <c r="S65" i="3"/>
  <c r="P73" i="3"/>
  <c r="S76" i="3"/>
  <c r="P85" i="3"/>
  <c r="S88" i="3"/>
  <c r="P97" i="3"/>
  <c r="S100" i="3"/>
  <c r="S38" i="3"/>
  <c r="P84" i="3"/>
  <c r="S118" i="3" l="1"/>
  <c r="AA8" i="5"/>
  <c r="P114" i="3"/>
  <c r="X4" i="5"/>
  <c r="S123" i="3"/>
  <c r="AA13" i="5"/>
  <c r="S125" i="3"/>
  <c r="AA15" i="5"/>
  <c r="O121" i="3"/>
  <c r="S120" i="3"/>
  <c r="R122" i="3"/>
  <c r="O120" i="3"/>
  <c r="X10" i="5" s="1"/>
  <c r="R121" i="3"/>
  <c r="R114" i="3"/>
  <c r="O123" i="3"/>
  <c r="O118" i="3"/>
  <c r="O124" i="3"/>
  <c r="P90" i="3"/>
  <c r="S90" i="3"/>
  <c r="R124" i="3"/>
  <c r="R113" i="3"/>
  <c r="AA3" i="5" s="1"/>
  <c r="S30" i="3"/>
  <c r="R117" i="3"/>
  <c r="O117" i="3"/>
  <c r="P30" i="3"/>
  <c r="O115" i="3"/>
  <c r="S18" i="3"/>
  <c r="R116" i="3"/>
  <c r="O125" i="3"/>
  <c r="P18" i="3"/>
  <c r="O116" i="3"/>
  <c r="R115" i="3"/>
  <c r="N127" i="3"/>
  <c r="W17" i="5" s="1"/>
  <c r="O122" i="3"/>
  <c r="O113" i="3"/>
  <c r="X3" i="5" s="1"/>
  <c r="S115" i="3" l="1"/>
  <c r="AA5" i="5"/>
  <c r="P116" i="3"/>
  <c r="X6" i="5"/>
  <c r="S124" i="3"/>
  <c r="AA14" i="5"/>
  <c r="P125" i="3"/>
  <c r="X15" i="5"/>
  <c r="S122" i="3"/>
  <c r="AA12" i="5"/>
  <c r="S114" i="3"/>
  <c r="AE114" i="3" s="1"/>
  <c r="AJ114" i="3" s="1"/>
  <c r="AK114" i="3" s="1"/>
  <c r="AN114" i="3" s="1"/>
  <c r="AA4" i="5"/>
  <c r="T114" i="3"/>
  <c r="Y114" i="3" s="1"/>
  <c r="Z114" i="3" s="1"/>
  <c r="AC114" i="3" s="1"/>
  <c r="Y4" i="5"/>
  <c r="AD4" i="5" s="1"/>
  <c r="AE125" i="3"/>
  <c r="AJ125" i="3" s="1"/>
  <c r="AK125" i="3" s="1"/>
  <c r="AN125" i="3" s="1"/>
  <c r="AB15" i="5"/>
  <c r="AF15" i="5" s="1"/>
  <c r="P124" i="3"/>
  <c r="X14" i="5"/>
  <c r="AE123" i="3"/>
  <c r="AJ123" i="3" s="1"/>
  <c r="AK123" i="3" s="1"/>
  <c r="AN123" i="3" s="1"/>
  <c r="AB13" i="5"/>
  <c r="AF13" i="5" s="1"/>
  <c r="P123" i="3"/>
  <c r="X13" i="5"/>
  <c r="P117" i="3"/>
  <c r="X7" i="5"/>
  <c r="S121" i="3"/>
  <c r="AA11" i="5"/>
  <c r="AE120" i="3"/>
  <c r="AB10" i="5"/>
  <c r="AF10" i="5" s="1"/>
  <c r="P121" i="3"/>
  <c r="X11" i="5"/>
  <c r="S116" i="3"/>
  <c r="AA6" i="5"/>
  <c r="P118" i="3"/>
  <c r="X8" i="5"/>
  <c r="P115" i="3"/>
  <c r="X5" i="5"/>
  <c r="P122" i="3"/>
  <c r="X12" i="5"/>
  <c r="S117" i="3"/>
  <c r="AA7" i="5"/>
  <c r="AE118" i="3"/>
  <c r="AJ118" i="3" s="1"/>
  <c r="AK118" i="3" s="1"/>
  <c r="AN118" i="3" s="1"/>
  <c r="AB8" i="5"/>
  <c r="AF8" i="5" s="1"/>
  <c r="AL118" i="3"/>
  <c r="AM118" i="3"/>
  <c r="AB114" i="3"/>
  <c r="R119" i="3"/>
  <c r="AA9" i="5" s="1"/>
  <c r="S113" i="3"/>
  <c r="AJ120" i="3"/>
  <c r="AK120" i="3" s="1"/>
  <c r="AN120" i="3" s="1"/>
  <c r="AM123" i="3"/>
  <c r="P120" i="3"/>
  <c r="O126" i="3"/>
  <c r="O119" i="3"/>
  <c r="X9" i="5" s="1"/>
  <c r="P113" i="3"/>
  <c r="AA114" i="3"/>
  <c r="AL125" i="3"/>
  <c r="AL123" i="3"/>
  <c r="R126" i="3"/>
  <c r="AM125" i="3"/>
  <c r="T117" i="3" l="1"/>
  <c r="Y117" i="3" s="1"/>
  <c r="Z117" i="3" s="1"/>
  <c r="AC117" i="3" s="1"/>
  <c r="Y7" i="5"/>
  <c r="AD7" i="5" s="1"/>
  <c r="T118" i="3"/>
  <c r="Y118" i="3" s="1"/>
  <c r="Z118" i="3" s="1"/>
  <c r="AC118" i="3" s="1"/>
  <c r="Y8" i="5"/>
  <c r="AD8" i="5" s="1"/>
  <c r="T125" i="3"/>
  <c r="Y125" i="3" s="1"/>
  <c r="Z125" i="3" s="1"/>
  <c r="AC125" i="3" s="1"/>
  <c r="Y15" i="5"/>
  <c r="AD15" i="5" s="1"/>
  <c r="T124" i="3"/>
  <c r="Y124" i="3" s="1"/>
  <c r="Z124" i="3" s="1"/>
  <c r="AC124" i="3" s="1"/>
  <c r="Y14" i="5"/>
  <c r="AD14" i="5" s="1"/>
  <c r="AE124" i="3"/>
  <c r="AJ124" i="3" s="1"/>
  <c r="AK124" i="3" s="1"/>
  <c r="AN124" i="3" s="1"/>
  <c r="AB14" i="5"/>
  <c r="AF14" i="5" s="1"/>
  <c r="P126" i="3"/>
  <c r="X16" i="5"/>
  <c r="AE122" i="3"/>
  <c r="AJ122" i="3" s="1"/>
  <c r="AK122" i="3" s="1"/>
  <c r="AN122" i="3" s="1"/>
  <c r="AB12" i="5"/>
  <c r="AF12" i="5" s="1"/>
  <c r="AE116" i="3"/>
  <c r="AB6" i="5"/>
  <c r="AF6" i="5" s="1"/>
  <c r="AE117" i="3"/>
  <c r="AJ117" i="3" s="1"/>
  <c r="AK117" i="3" s="1"/>
  <c r="AN117" i="3" s="1"/>
  <c r="AB7" i="5"/>
  <c r="AF7" i="5" s="1"/>
  <c r="T116" i="3"/>
  <c r="Y6" i="5"/>
  <c r="AD6" i="5" s="1"/>
  <c r="AE113" i="3"/>
  <c r="AJ113" i="3" s="1"/>
  <c r="AK113" i="3" s="1"/>
  <c r="AN113" i="3" s="1"/>
  <c r="AB3" i="5"/>
  <c r="AF3" i="5" s="1"/>
  <c r="T113" i="3"/>
  <c r="Y113" i="3" s="1"/>
  <c r="Z113" i="3" s="1"/>
  <c r="AC113" i="3" s="1"/>
  <c r="Y3" i="5"/>
  <c r="AD3" i="5" s="1"/>
  <c r="S126" i="3"/>
  <c r="AA16" i="5"/>
  <c r="T120" i="3"/>
  <c r="Y10" i="5"/>
  <c r="AD10" i="5" s="1"/>
  <c r="T115" i="3"/>
  <c r="Y5" i="5"/>
  <c r="AD5" i="5" s="1"/>
  <c r="T123" i="3"/>
  <c r="Y123" i="3" s="1"/>
  <c r="Z123" i="3" s="1"/>
  <c r="AC123" i="3" s="1"/>
  <c r="Y13" i="5"/>
  <c r="AD13" i="5" s="1"/>
  <c r="T121" i="3"/>
  <c r="Y121" i="3" s="1"/>
  <c r="Z121" i="3" s="1"/>
  <c r="AC121" i="3" s="1"/>
  <c r="Y11" i="5"/>
  <c r="AD11" i="5" s="1"/>
  <c r="T122" i="3"/>
  <c r="Y122" i="3" s="1"/>
  <c r="Z122" i="3" s="1"/>
  <c r="AC122" i="3" s="1"/>
  <c r="Y12" i="5"/>
  <c r="AD12" i="5" s="1"/>
  <c r="AE121" i="3"/>
  <c r="AJ121" i="3" s="1"/>
  <c r="AK121" i="3" s="1"/>
  <c r="AN121" i="3" s="1"/>
  <c r="AB11" i="5"/>
  <c r="AF11" i="5" s="1"/>
  <c r="AE115" i="3"/>
  <c r="AJ115" i="3" s="1"/>
  <c r="AK115" i="3" s="1"/>
  <c r="AN115" i="3" s="1"/>
  <c r="AB5" i="5"/>
  <c r="AF5" i="5" s="1"/>
  <c r="AM122" i="3"/>
  <c r="AB124" i="3"/>
  <c r="AB121" i="3"/>
  <c r="AM117" i="3"/>
  <c r="AL122" i="3"/>
  <c r="AA117" i="3"/>
  <c r="AL121" i="3"/>
  <c r="Y120" i="3"/>
  <c r="Z120" i="3" s="1"/>
  <c r="AC120" i="3" s="1"/>
  <c r="AB118" i="3"/>
  <c r="AL114" i="3"/>
  <c r="AL120" i="3"/>
  <c r="AA125" i="3"/>
  <c r="AB125" i="3"/>
  <c r="AL117" i="3"/>
  <c r="AM115" i="3"/>
  <c r="AM120" i="3"/>
  <c r="P119" i="3"/>
  <c r="O127" i="3"/>
  <c r="AM121" i="3"/>
  <c r="AL115" i="3"/>
  <c r="AB117" i="3"/>
  <c r="AA118" i="3"/>
  <c r="AM114" i="3"/>
  <c r="S119" i="3"/>
  <c r="R127" i="3"/>
  <c r="T126" i="3" l="1"/>
  <c r="Y126" i="3" s="1"/>
  <c r="Z126" i="3" s="1"/>
  <c r="AC126" i="3" s="1"/>
  <c r="Y16" i="5"/>
  <c r="AD16" i="5" s="1"/>
  <c r="Y116" i="3"/>
  <c r="Z116" i="3" s="1"/>
  <c r="AC116" i="3" s="1"/>
  <c r="S127" i="3"/>
  <c r="AA17" i="5"/>
  <c r="AB116" i="3"/>
  <c r="P127" i="3"/>
  <c r="X17" i="5"/>
  <c r="AL124" i="3"/>
  <c r="T119" i="3"/>
  <c r="Y119" i="3" s="1"/>
  <c r="Z119" i="3" s="1"/>
  <c r="AC119" i="3" s="1"/>
  <c r="Y9" i="5"/>
  <c r="AD9" i="5" s="1"/>
  <c r="AA121" i="3"/>
  <c r="AB123" i="3"/>
  <c r="AJ116" i="3"/>
  <c r="AK116" i="3" s="1"/>
  <c r="AN116" i="3" s="1"/>
  <c r="AB113" i="3"/>
  <c r="AE119" i="3"/>
  <c r="AB9" i="5"/>
  <c r="AF9" i="5" s="1"/>
  <c r="AM124" i="3"/>
  <c r="Y115" i="3"/>
  <c r="Z115" i="3" s="1"/>
  <c r="AA115" i="3"/>
  <c r="AA124" i="3"/>
  <c r="AB122" i="3"/>
  <c r="AA122" i="3"/>
  <c r="AA123" i="3"/>
  <c r="AE126" i="3"/>
  <c r="AJ126" i="3" s="1"/>
  <c r="AK126" i="3" s="1"/>
  <c r="AN126" i="3" s="1"/>
  <c r="AB16" i="5"/>
  <c r="AF16" i="5" s="1"/>
  <c r="AB126" i="3"/>
  <c r="AA113" i="3"/>
  <c r="AL113" i="3"/>
  <c r="AL126" i="3"/>
  <c r="AJ119" i="3"/>
  <c r="AK119" i="3" s="1"/>
  <c r="AN119" i="3" s="1"/>
  <c r="AA126" i="3"/>
  <c r="AA120" i="3"/>
  <c r="AB120" i="3"/>
  <c r="AM113" i="3"/>
  <c r="AM126" i="3"/>
  <c r="AC115" i="3" l="1"/>
  <c r="AB115" i="3"/>
  <c r="T127" i="3"/>
  <c r="Y127" i="3" s="1"/>
  <c r="Z127" i="3" s="1"/>
  <c r="AC127" i="3" s="1"/>
  <c r="Y17" i="5"/>
  <c r="AD17" i="5" s="1"/>
  <c r="AE127" i="3"/>
  <c r="AJ127" i="3" s="1"/>
  <c r="AK127" i="3" s="1"/>
  <c r="AN127" i="3" s="1"/>
  <c r="AB17" i="5"/>
  <c r="AF17" i="5" s="1"/>
  <c r="AM116" i="3"/>
  <c r="AL116" i="3"/>
  <c r="AA116" i="3"/>
  <c r="AA119" i="3"/>
  <c r="AB127" i="3"/>
  <c r="AB119" i="3"/>
  <c r="AL119" i="3"/>
  <c r="AM119" i="3"/>
  <c r="AM127" i="3" l="1"/>
  <c r="AL127" i="3"/>
  <c r="AA127" i="3"/>
  <c r="E82" i="2"/>
  <c r="D82" i="2"/>
  <c r="E81" i="2"/>
  <c r="E80" i="2"/>
  <c r="E79" i="2"/>
  <c r="E78" i="2"/>
  <c r="D71" i="2"/>
  <c r="CK69" i="2"/>
  <c r="CL69" i="2" s="1"/>
  <c r="CM69" i="2" s="1"/>
  <c r="CB69" i="2"/>
  <c r="CC69" i="2" s="1"/>
  <c r="CD69" i="2" s="1"/>
  <c r="BS69" i="2"/>
  <c r="BT69" i="2" s="1"/>
  <c r="BU69" i="2" s="1"/>
  <c r="BJ69" i="2"/>
  <c r="BK69" i="2" s="1"/>
  <c r="BL69" i="2" s="1"/>
  <c r="BA69" i="2"/>
  <c r="BB69" i="2" s="1"/>
  <c r="BC69" i="2" s="1"/>
  <c r="AR69" i="2"/>
  <c r="AS69" i="2" s="1"/>
  <c r="AT69" i="2" s="1"/>
  <c r="AI69" i="2"/>
  <c r="AJ69" i="2" s="1"/>
  <c r="AK69" i="2" s="1"/>
  <c r="CK68" i="2"/>
  <c r="CL68" i="2" s="1"/>
  <c r="CM68" i="2" s="1"/>
  <c r="CB68" i="2"/>
  <c r="CC68" i="2" s="1"/>
  <c r="CD68" i="2" s="1"/>
  <c r="BS68" i="2"/>
  <c r="BT68" i="2" s="1"/>
  <c r="BU68" i="2" s="1"/>
  <c r="BJ68" i="2"/>
  <c r="BK68" i="2" s="1"/>
  <c r="BL68" i="2" s="1"/>
  <c r="BA68" i="2"/>
  <c r="BB68" i="2" s="1"/>
  <c r="BC68" i="2" s="1"/>
  <c r="AR68" i="2"/>
  <c r="AS68" i="2" s="1"/>
  <c r="AT68" i="2" s="1"/>
  <c r="AI68" i="2"/>
  <c r="AJ68" i="2" s="1"/>
  <c r="AK68" i="2" s="1"/>
  <c r="CK67" i="2"/>
  <c r="CL67" i="2" s="1"/>
  <c r="CM67" i="2" s="1"/>
  <c r="CB67" i="2"/>
  <c r="CC67" i="2" s="1"/>
  <c r="CD67" i="2" s="1"/>
  <c r="BS67" i="2"/>
  <c r="BT67" i="2" s="1"/>
  <c r="BU67" i="2" s="1"/>
  <c r="BJ67" i="2"/>
  <c r="BK67" i="2" s="1"/>
  <c r="BL67" i="2" s="1"/>
  <c r="BA67" i="2"/>
  <c r="BB67" i="2" s="1"/>
  <c r="BC67" i="2" s="1"/>
  <c r="AR67" i="2"/>
  <c r="AS67" i="2" s="1"/>
  <c r="AT67" i="2" s="1"/>
  <c r="AI67" i="2"/>
  <c r="AJ67" i="2" s="1"/>
  <c r="AK67" i="2" s="1"/>
  <c r="CK66" i="2"/>
  <c r="CL66" i="2" s="1"/>
  <c r="CM66" i="2" s="1"/>
  <c r="CB66" i="2"/>
  <c r="CC66" i="2" s="1"/>
  <c r="CD66" i="2" s="1"/>
  <c r="BS66" i="2"/>
  <c r="BT66" i="2" s="1"/>
  <c r="BU66" i="2" s="1"/>
  <c r="BJ66" i="2"/>
  <c r="BK66" i="2" s="1"/>
  <c r="BL66" i="2" s="1"/>
  <c r="BA66" i="2"/>
  <c r="BB66" i="2" s="1"/>
  <c r="BC66" i="2" s="1"/>
  <c r="AR66" i="2"/>
  <c r="AS66" i="2" s="1"/>
  <c r="AT66" i="2" s="1"/>
  <c r="AI66" i="2"/>
  <c r="AJ66" i="2" s="1"/>
  <c r="AK66" i="2" s="1"/>
  <c r="CK65" i="2"/>
  <c r="CL65" i="2" s="1"/>
  <c r="CM65" i="2" s="1"/>
  <c r="CB65" i="2"/>
  <c r="CC65" i="2" s="1"/>
  <c r="CD65" i="2" s="1"/>
  <c r="BS65" i="2"/>
  <c r="BT65" i="2" s="1"/>
  <c r="BU65" i="2" s="1"/>
  <c r="BK65" i="2"/>
  <c r="BL65" i="2" s="1"/>
  <c r="BJ65" i="2"/>
  <c r="BA65" i="2"/>
  <c r="BB65" i="2" s="1"/>
  <c r="BC65" i="2" s="1"/>
  <c r="AR65" i="2"/>
  <c r="AS65" i="2" s="1"/>
  <c r="AT65" i="2" s="1"/>
  <c r="AI65" i="2"/>
  <c r="AJ65" i="2" s="1"/>
  <c r="AK65" i="2" s="1"/>
  <c r="G65" i="2"/>
  <c r="D9" i="5" s="1"/>
  <c r="CK64" i="2"/>
  <c r="CL64" i="2" s="1"/>
  <c r="CM64" i="2" s="1"/>
  <c r="CB64" i="2"/>
  <c r="CC64" i="2" s="1"/>
  <c r="CD64" i="2" s="1"/>
  <c r="BS64" i="2"/>
  <c r="BT64" i="2" s="1"/>
  <c r="BU64" i="2" s="1"/>
  <c r="BJ64" i="2"/>
  <c r="BK64" i="2" s="1"/>
  <c r="BL64" i="2" s="1"/>
  <c r="BA64" i="2"/>
  <c r="BB64" i="2" s="1"/>
  <c r="BC64" i="2" s="1"/>
  <c r="AR64" i="2"/>
  <c r="AS64" i="2" s="1"/>
  <c r="AT64" i="2" s="1"/>
  <c r="AI64" i="2"/>
  <c r="AJ64" i="2" s="1"/>
  <c r="AK64" i="2" s="1"/>
  <c r="CK63" i="2"/>
  <c r="CL63" i="2" s="1"/>
  <c r="CM63" i="2" s="1"/>
  <c r="CB63" i="2"/>
  <c r="CC63" i="2" s="1"/>
  <c r="CD63" i="2" s="1"/>
  <c r="BS63" i="2"/>
  <c r="BT63" i="2" s="1"/>
  <c r="BU63" i="2" s="1"/>
  <c r="BJ63" i="2"/>
  <c r="BK63" i="2" s="1"/>
  <c r="BL63" i="2" s="1"/>
  <c r="BA63" i="2"/>
  <c r="BB63" i="2" s="1"/>
  <c r="BC63" i="2" s="1"/>
  <c r="AR63" i="2"/>
  <c r="AS63" i="2" s="1"/>
  <c r="AT63" i="2" s="1"/>
  <c r="AI63" i="2"/>
  <c r="AJ63" i="2" s="1"/>
  <c r="AK63" i="2" s="1"/>
  <c r="CK62" i="2"/>
  <c r="CL62" i="2" s="1"/>
  <c r="CM62" i="2" s="1"/>
  <c r="CB62" i="2"/>
  <c r="CC62" i="2" s="1"/>
  <c r="CD62" i="2" s="1"/>
  <c r="BS62" i="2"/>
  <c r="BT62" i="2" s="1"/>
  <c r="BU62" i="2" s="1"/>
  <c r="BJ62" i="2"/>
  <c r="BK62" i="2" s="1"/>
  <c r="BL62" i="2" s="1"/>
  <c r="BA62" i="2"/>
  <c r="BB62" i="2" s="1"/>
  <c r="BC62" i="2" s="1"/>
  <c r="AR62" i="2"/>
  <c r="AS62" i="2" s="1"/>
  <c r="AT62" i="2" s="1"/>
  <c r="AI62" i="2"/>
  <c r="AJ62" i="2" s="1"/>
  <c r="AK62" i="2" s="1"/>
  <c r="CK61" i="2"/>
  <c r="CL61" i="2" s="1"/>
  <c r="CM61" i="2" s="1"/>
  <c r="CB61" i="2"/>
  <c r="CC61" i="2" s="1"/>
  <c r="CD61" i="2" s="1"/>
  <c r="BS61" i="2"/>
  <c r="BT61" i="2" s="1"/>
  <c r="BU61" i="2" s="1"/>
  <c r="BJ61" i="2"/>
  <c r="BK61" i="2" s="1"/>
  <c r="BL61" i="2" s="1"/>
  <c r="BA61" i="2"/>
  <c r="BB61" i="2" s="1"/>
  <c r="BC61" i="2" s="1"/>
  <c r="AR61" i="2"/>
  <c r="AS61" i="2" s="1"/>
  <c r="AT61" i="2" s="1"/>
  <c r="AI61" i="2"/>
  <c r="AJ61" i="2" s="1"/>
  <c r="AK61" i="2" s="1"/>
  <c r="CK60" i="2"/>
  <c r="CL60" i="2" s="1"/>
  <c r="CM60" i="2" s="1"/>
  <c r="CB60" i="2"/>
  <c r="CC60" i="2" s="1"/>
  <c r="CD60" i="2" s="1"/>
  <c r="BS60" i="2"/>
  <c r="BT60" i="2" s="1"/>
  <c r="BU60" i="2" s="1"/>
  <c r="BJ60" i="2"/>
  <c r="BK60" i="2" s="1"/>
  <c r="BL60" i="2" s="1"/>
  <c r="BA60" i="2"/>
  <c r="BB60" i="2" s="1"/>
  <c r="BC60" i="2" s="1"/>
  <c r="AR60" i="2"/>
  <c r="AS60" i="2" s="1"/>
  <c r="AT60" i="2" s="1"/>
  <c r="AI60" i="2"/>
  <c r="AJ60" i="2" s="1"/>
  <c r="AK60" i="2" s="1"/>
  <c r="CK59" i="2"/>
  <c r="CL59" i="2" s="1"/>
  <c r="CM59" i="2" s="1"/>
  <c r="CB59" i="2"/>
  <c r="CC59" i="2" s="1"/>
  <c r="CD59" i="2" s="1"/>
  <c r="BS59" i="2"/>
  <c r="BT59" i="2" s="1"/>
  <c r="BU59" i="2" s="1"/>
  <c r="BJ59" i="2"/>
  <c r="BK59" i="2" s="1"/>
  <c r="BL59" i="2" s="1"/>
  <c r="BA59" i="2"/>
  <c r="BB59" i="2" s="1"/>
  <c r="BC59" i="2" s="1"/>
  <c r="AR59" i="2"/>
  <c r="AS59" i="2" s="1"/>
  <c r="AT59" i="2" s="1"/>
  <c r="AI59" i="2"/>
  <c r="AJ59" i="2" s="1"/>
  <c r="AK59" i="2" s="1"/>
  <c r="AA58" i="2"/>
  <c r="Z58" i="2"/>
  <c r="L71" i="2" s="1"/>
  <c r="Y58" i="2"/>
  <c r="X58" i="2"/>
  <c r="W58" i="2"/>
  <c r="K71" i="2" s="1"/>
  <c r="V58" i="2"/>
  <c r="U58" i="2"/>
  <c r="T58" i="2"/>
  <c r="J71" i="2" s="1"/>
  <c r="S58" i="2"/>
  <c r="R58" i="2"/>
  <c r="Q58" i="2"/>
  <c r="I71" i="2" s="1"/>
  <c r="P58" i="2"/>
  <c r="O58" i="2"/>
  <c r="N58" i="2"/>
  <c r="H71" i="2" s="1"/>
  <c r="M58" i="2"/>
  <c r="L58" i="2"/>
  <c r="K58" i="2"/>
  <c r="G71" i="2" s="1"/>
  <c r="J58" i="2"/>
  <c r="I58" i="2"/>
  <c r="H58" i="2"/>
  <c r="F71" i="2" s="1"/>
  <c r="G58" i="2"/>
  <c r="F58" i="2"/>
  <c r="Z56" i="2"/>
  <c r="W56" i="2"/>
  <c r="T56" i="2"/>
  <c r="N56" i="2"/>
  <c r="K56" i="2"/>
  <c r="H56" i="2"/>
  <c r="AD56" i="2"/>
  <c r="Z55" i="2"/>
  <c r="W55" i="2"/>
  <c r="T55" i="2"/>
  <c r="Q55" i="2"/>
  <c r="N55" i="2"/>
  <c r="K55" i="2"/>
  <c r="H55" i="2"/>
  <c r="AD55" i="2"/>
  <c r="AD54" i="2"/>
  <c r="Z54" i="2"/>
  <c r="W54" i="2"/>
  <c r="N54" i="2"/>
  <c r="I65" i="2"/>
  <c r="H54" i="2"/>
  <c r="AD53" i="2"/>
  <c r="AA65" i="2"/>
  <c r="F9" i="5" s="1"/>
  <c r="Z53" i="2"/>
  <c r="Y65" i="2"/>
  <c r="K53" i="2"/>
  <c r="H53" i="2"/>
  <c r="D65" i="2"/>
  <c r="AD52" i="2"/>
  <c r="Z52" i="2"/>
  <c r="W52" i="2"/>
  <c r="T52" i="2"/>
  <c r="N52" i="2"/>
  <c r="H52" i="2"/>
  <c r="Q51" i="2"/>
  <c r="N51" i="2"/>
  <c r="K51" i="2"/>
  <c r="H51" i="2"/>
  <c r="AD51" i="2"/>
  <c r="Q50" i="2"/>
  <c r="N50" i="2"/>
  <c r="K50" i="2"/>
  <c r="AD50" i="2"/>
  <c r="Z49" i="2"/>
  <c r="W49" i="2"/>
  <c r="Q49" i="2"/>
  <c r="N49" i="2"/>
  <c r="K49" i="2"/>
  <c r="AD49" i="2"/>
  <c r="Z48" i="2"/>
  <c r="T48" i="2"/>
  <c r="Q48" i="2"/>
  <c r="N48" i="2"/>
  <c r="K48" i="2"/>
  <c r="H48" i="2"/>
  <c r="AD48" i="2"/>
  <c r="T47" i="2"/>
  <c r="H47" i="2"/>
  <c r="E64" i="2"/>
  <c r="AD47" i="2"/>
  <c r="Z46" i="2"/>
  <c r="T46" i="2"/>
  <c r="Q46" i="2"/>
  <c r="N46" i="2"/>
  <c r="H46" i="2"/>
  <c r="AD46" i="2"/>
  <c r="Z45" i="2"/>
  <c r="W45" i="2"/>
  <c r="T45" i="2"/>
  <c r="Q45" i="2"/>
  <c r="K45" i="2"/>
  <c r="H45" i="2"/>
  <c r="AD45" i="2"/>
  <c r="W44" i="2"/>
  <c r="K44" i="2"/>
  <c r="AD44" i="2"/>
  <c r="W43" i="2"/>
  <c r="Q43" i="2"/>
  <c r="N43" i="2"/>
  <c r="K43" i="2"/>
  <c r="H43" i="2"/>
  <c r="AD43" i="2"/>
  <c r="Z42" i="2"/>
  <c r="W42" i="2"/>
  <c r="T42" i="2"/>
  <c r="N42" i="2"/>
  <c r="K42" i="2"/>
  <c r="H42" i="2"/>
  <c r="AD42" i="2"/>
  <c r="Z41" i="2"/>
  <c r="Q41" i="2"/>
  <c r="N41" i="2"/>
  <c r="AD41" i="2"/>
  <c r="T40" i="2"/>
  <c r="N40" i="2"/>
  <c r="H40" i="2"/>
  <c r="AD40" i="2"/>
  <c r="AD39" i="2"/>
  <c r="Z39" i="2"/>
  <c r="W39" i="2"/>
  <c r="N39" i="2"/>
  <c r="H39" i="2"/>
  <c r="Z38" i="2"/>
  <c r="W38" i="2"/>
  <c r="T38" i="2"/>
  <c r="Q38" i="2"/>
  <c r="N38" i="2"/>
  <c r="K38" i="2"/>
  <c r="H38" i="2"/>
  <c r="AD38" i="2"/>
  <c r="Z37" i="2"/>
  <c r="W37" i="2"/>
  <c r="Q37" i="2"/>
  <c r="N37" i="2"/>
  <c r="AD37" i="2"/>
  <c r="Z36" i="2"/>
  <c r="W36" i="2"/>
  <c r="T36" i="2"/>
  <c r="Q36" i="2"/>
  <c r="N36" i="2"/>
  <c r="AD36" i="2"/>
  <c r="Z35" i="2"/>
  <c r="W35" i="2"/>
  <c r="T35" i="2"/>
  <c r="K35" i="2"/>
  <c r="H35" i="2"/>
  <c r="AD35" i="2"/>
  <c r="T34" i="2"/>
  <c r="H34" i="2"/>
  <c r="E62" i="2"/>
  <c r="AD34" i="2"/>
  <c r="T33" i="2"/>
  <c r="Q33" i="2"/>
  <c r="N33" i="2"/>
  <c r="H33" i="2"/>
  <c r="AD33" i="2"/>
  <c r="Z32" i="2"/>
  <c r="W32" i="2"/>
  <c r="T32" i="2"/>
  <c r="Q32" i="2"/>
  <c r="J69" i="2"/>
  <c r="I69" i="2"/>
  <c r="H32" i="2"/>
  <c r="AD32" i="2"/>
  <c r="Z31" i="2"/>
  <c r="W31" i="2"/>
  <c r="Q31" i="2"/>
  <c r="K31" i="2"/>
  <c r="H31" i="2"/>
  <c r="AD31" i="2"/>
  <c r="Z30" i="2"/>
  <c r="W30" i="2"/>
  <c r="N30" i="2"/>
  <c r="K30" i="2"/>
  <c r="H30" i="2"/>
  <c r="AD30" i="2"/>
  <c r="AD29" i="2"/>
  <c r="AA69" i="2"/>
  <c r="Z29" i="2"/>
  <c r="Y69" i="2"/>
  <c r="X69" i="2"/>
  <c r="V69" i="2"/>
  <c r="U69" i="2"/>
  <c r="R69" i="2"/>
  <c r="P69" i="2"/>
  <c r="O69" i="2"/>
  <c r="N29" i="2"/>
  <c r="M69" i="2"/>
  <c r="L69" i="2"/>
  <c r="N69" i="2" s="1"/>
  <c r="G69" i="2"/>
  <c r="F69" i="2"/>
  <c r="AD28" i="2"/>
  <c r="Z28" i="2"/>
  <c r="Q28" i="2"/>
  <c r="N28" i="2"/>
  <c r="K28" i="2"/>
  <c r="H28" i="2"/>
  <c r="AD27" i="2"/>
  <c r="Z27" i="2"/>
  <c r="Q27" i="2"/>
  <c r="N27" i="2"/>
  <c r="K27" i="2"/>
  <c r="T26" i="2"/>
  <c r="Q26" i="2"/>
  <c r="K26" i="2"/>
  <c r="H26" i="2"/>
  <c r="AD26" i="2"/>
  <c r="AD25" i="2"/>
  <c r="Z25" i="2"/>
  <c r="T25" i="2"/>
  <c r="Q25" i="2"/>
  <c r="N25" i="2"/>
  <c r="H25" i="2"/>
  <c r="Z24" i="2"/>
  <c r="T24" i="2"/>
  <c r="Q24" i="2"/>
  <c r="N24" i="2"/>
  <c r="K24" i="2"/>
  <c r="AD24" i="2"/>
  <c r="W23" i="2"/>
  <c r="AD23" i="2"/>
  <c r="T22" i="2"/>
  <c r="Q22" i="2"/>
  <c r="N22" i="2"/>
  <c r="H22" i="2"/>
  <c r="AD22" i="2"/>
  <c r="Z21" i="2"/>
  <c r="T21" i="2"/>
  <c r="Q21" i="2"/>
  <c r="K21" i="2"/>
  <c r="AD21" i="2"/>
  <c r="AD20" i="2"/>
  <c r="Z20" i="2"/>
  <c r="W20" i="2"/>
  <c r="T20" i="2"/>
  <c r="Q20" i="2"/>
  <c r="N20" i="2"/>
  <c r="K20" i="2"/>
  <c r="AD19" i="2"/>
  <c r="W19" i="2"/>
  <c r="Q19" i="2"/>
  <c r="N19" i="2"/>
  <c r="K19" i="2"/>
  <c r="Z18" i="2"/>
  <c r="W18" i="2"/>
  <c r="T18" i="2"/>
  <c r="N18" i="2"/>
  <c r="K18" i="2"/>
  <c r="H18" i="2"/>
  <c r="AD18" i="2"/>
  <c r="Z17" i="2"/>
  <c r="N17" i="2"/>
  <c r="AD17" i="2"/>
  <c r="AD16" i="2"/>
  <c r="Z16" i="2"/>
  <c r="Q16" i="2"/>
  <c r="N16" i="2"/>
  <c r="K16" i="2"/>
  <c r="H16" i="2"/>
  <c r="Z15" i="2"/>
  <c r="W15" i="2"/>
  <c r="Q15" i="2"/>
  <c r="K15" i="2"/>
  <c r="AD15" i="2"/>
  <c r="Z14" i="2"/>
  <c r="I60" i="2"/>
  <c r="H14" i="2"/>
  <c r="E60" i="2"/>
  <c r="AD14" i="2"/>
  <c r="T13" i="2"/>
  <c r="N13" i="2"/>
  <c r="K13" i="2"/>
  <c r="H13" i="2"/>
  <c r="AD13" i="2"/>
  <c r="Z12" i="2"/>
  <c r="W12" i="2"/>
  <c r="T12" i="2"/>
  <c r="Q12" i="2"/>
  <c r="N12" i="2"/>
  <c r="H12" i="2"/>
  <c r="AD12" i="2"/>
  <c r="Z11" i="2"/>
  <c r="W11" i="2"/>
  <c r="H11" i="2"/>
  <c r="AD11" i="2"/>
  <c r="Z10" i="2"/>
  <c r="W10" i="2"/>
  <c r="R68" i="2"/>
  <c r="Q10" i="2"/>
  <c r="N10" i="2"/>
  <c r="K10" i="2"/>
  <c r="AD10" i="2"/>
  <c r="Z9" i="2"/>
  <c r="W9" i="2"/>
  <c r="T9" i="2"/>
  <c r="Q9" i="2"/>
  <c r="K9" i="2"/>
  <c r="H9" i="2"/>
  <c r="AD9" i="2"/>
  <c r="AD8" i="2"/>
  <c r="Z8" i="2"/>
  <c r="W8" i="2"/>
  <c r="T8" i="2"/>
  <c r="N8" i="2"/>
  <c r="Z7" i="2"/>
  <c r="T7" i="2"/>
  <c r="Q7" i="2"/>
  <c r="N7" i="2"/>
  <c r="K7" i="2"/>
  <c r="H7" i="2"/>
  <c r="AD7" i="2"/>
  <c r="Z6" i="2"/>
  <c r="W6" i="2"/>
  <c r="T6" i="2"/>
  <c r="N6" i="2"/>
  <c r="H6" i="2"/>
  <c r="AD6" i="2"/>
  <c r="Q5" i="2"/>
  <c r="N5" i="2"/>
  <c r="H5" i="2"/>
  <c r="AD5" i="2"/>
  <c r="W4" i="2"/>
  <c r="Q4" i="2"/>
  <c r="N4" i="2"/>
  <c r="H4" i="2"/>
  <c r="AD4" i="2"/>
  <c r="Z3" i="2"/>
  <c r="W3" i="2"/>
  <c r="T3" i="2"/>
  <c r="Q3" i="2"/>
  <c r="K3" i="2"/>
  <c r="H3" i="2"/>
  <c r="D59" i="2"/>
  <c r="AD3" i="2"/>
  <c r="Z2" i="2"/>
  <c r="T2" i="2"/>
  <c r="H2" i="2"/>
  <c r="AD2" i="2"/>
  <c r="E58" i="2"/>
  <c r="E71" i="2" s="1"/>
  <c r="AK238" i="1"/>
  <c r="AL238" i="1" s="1"/>
  <c r="AM238" i="1" s="1"/>
  <c r="AK237" i="1"/>
  <c r="AL237" i="1" s="1"/>
  <c r="AM237" i="1" s="1"/>
  <c r="AK236" i="1"/>
  <c r="AL236" i="1" s="1"/>
  <c r="AM236" i="1" s="1"/>
  <c r="J236" i="1"/>
  <c r="J15" i="5" s="1"/>
  <c r="AK235" i="1"/>
  <c r="AL235" i="1" s="1"/>
  <c r="AM235" i="1" s="1"/>
  <c r="J235" i="1"/>
  <c r="J14" i="5" s="1"/>
  <c r="AK234" i="1"/>
  <c r="AL234" i="1" s="1"/>
  <c r="AM234" i="1" s="1"/>
  <c r="J234" i="1"/>
  <c r="J13" i="5" s="1"/>
  <c r="AK233" i="1"/>
  <c r="AL233" i="1" s="1"/>
  <c r="AM233" i="1" s="1"/>
  <c r="J233" i="1"/>
  <c r="J12" i="5" s="1"/>
  <c r="AK232" i="1"/>
  <c r="AL232" i="1" s="1"/>
  <c r="AM232" i="1" s="1"/>
  <c r="J232" i="1"/>
  <c r="J11" i="5" s="1"/>
  <c r="AK231" i="1"/>
  <c r="AL231" i="1" s="1"/>
  <c r="AM231" i="1" s="1"/>
  <c r="J231" i="1"/>
  <c r="J10" i="5" s="1"/>
  <c r="AK230" i="1"/>
  <c r="AL230" i="1" s="1"/>
  <c r="AM230" i="1" s="1"/>
  <c r="AK229" i="1"/>
  <c r="AL229" i="1" s="1"/>
  <c r="AM229" i="1" s="1"/>
  <c r="J229" i="1"/>
  <c r="J8" i="5" s="1"/>
  <c r="AK228" i="1"/>
  <c r="AL228" i="1" s="1"/>
  <c r="AM228" i="1" s="1"/>
  <c r="J228" i="1"/>
  <c r="J7" i="5" s="1"/>
  <c r="AK227" i="1"/>
  <c r="AL227" i="1" s="1"/>
  <c r="AM227" i="1" s="1"/>
  <c r="J227" i="1"/>
  <c r="J6" i="5" s="1"/>
  <c r="AK226" i="1"/>
  <c r="AL226" i="1" s="1"/>
  <c r="AM226" i="1" s="1"/>
  <c r="J226" i="1"/>
  <c r="J5" i="5" s="1"/>
  <c r="AK225" i="1"/>
  <c r="AL225" i="1" s="1"/>
  <c r="AM225" i="1" s="1"/>
  <c r="J225" i="1"/>
  <c r="J4" i="5" s="1"/>
  <c r="AK224" i="1"/>
  <c r="AL224" i="1" s="1"/>
  <c r="AM224" i="1" s="1"/>
  <c r="J224" i="1"/>
  <c r="J3" i="5" s="1"/>
  <c r="AG218" i="1"/>
  <c r="AD218" i="1"/>
  <c r="AA218" i="1"/>
  <c r="X218" i="1"/>
  <c r="U218" i="1"/>
  <c r="R218" i="1"/>
  <c r="O218" i="1"/>
  <c r="AO218" i="1"/>
  <c r="AO217" i="1"/>
  <c r="AG217" i="1"/>
  <c r="AD217" i="1"/>
  <c r="AA217" i="1"/>
  <c r="X217" i="1"/>
  <c r="U217" i="1"/>
  <c r="R217" i="1"/>
  <c r="O217" i="1"/>
  <c r="AG216" i="1"/>
  <c r="AD216" i="1"/>
  <c r="AA216" i="1"/>
  <c r="X216" i="1"/>
  <c r="U216" i="1"/>
  <c r="R216" i="1"/>
  <c r="O216" i="1"/>
  <c r="AO216" i="1"/>
  <c r="AG215" i="1"/>
  <c r="AD215" i="1"/>
  <c r="AA215" i="1"/>
  <c r="X215" i="1"/>
  <c r="U215" i="1"/>
  <c r="R215" i="1"/>
  <c r="O215" i="1"/>
  <c r="AO215" i="1"/>
  <c r="AG214" i="1"/>
  <c r="AF236" i="1"/>
  <c r="AE236" i="1"/>
  <c r="AC236" i="1"/>
  <c r="AB236" i="1"/>
  <c r="Y236" i="1"/>
  <c r="W236" i="1"/>
  <c r="U214" i="1"/>
  <c r="T236" i="1"/>
  <c r="S236" i="1"/>
  <c r="Q236" i="1"/>
  <c r="P236" i="1"/>
  <c r="M236" i="1"/>
  <c r="M15" i="5" s="1"/>
  <c r="AO214" i="1"/>
  <c r="AG213" i="1"/>
  <c r="AD213" i="1"/>
  <c r="AA213" i="1"/>
  <c r="X213" i="1"/>
  <c r="U213" i="1"/>
  <c r="R213" i="1"/>
  <c r="O213" i="1"/>
  <c r="AO213" i="1"/>
  <c r="AG212" i="1"/>
  <c r="AD212" i="1"/>
  <c r="AA212" i="1"/>
  <c r="U212" i="1"/>
  <c r="R212" i="1"/>
  <c r="O212" i="1"/>
  <c r="AO212" i="1"/>
  <c r="AG211" i="1"/>
  <c r="AD211" i="1"/>
  <c r="AA211" i="1"/>
  <c r="X211" i="1"/>
  <c r="U211" i="1"/>
  <c r="R211" i="1"/>
  <c r="O211" i="1"/>
  <c r="AO211" i="1"/>
  <c r="AG210" i="1"/>
  <c r="AD210" i="1"/>
  <c r="AA210" i="1"/>
  <c r="X210" i="1"/>
  <c r="U210" i="1"/>
  <c r="R210" i="1"/>
  <c r="O210" i="1"/>
  <c r="AO210" i="1"/>
  <c r="AG209" i="1"/>
  <c r="AD209" i="1"/>
  <c r="AA209" i="1"/>
  <c r="U209" i="1"/>
  <c r="R209" i="1"/>
  <c r="O209" i="1"/>
  <c r="AO209" i="1"/>
  <c r="AH235" i="1"/>
  <c r="P14" i="5" s="1"/>
  <c r="AF235" i="1"/>
  <c r="AG235" i="1" s="1"/>
  <c r="AE235" i="1"/>
  <c r="AC235" i="1"/>
  <c r="AB235" i="1"/>
  <c r="Y235" i="1"/>
  <c r="T235" i="1"/>
  <c r="S235" i="1"/>
  <c r="Q235" i="1"/>
  <c r="P235" i="1"/>
  <c r="M235" i="1"/>
  <c r="M14" i="5" s="1"/>
  <c r="AO208" i="1"/>
  <c r="AG207" i="1"/>
  <c r="AD207" i="1"/>
  <c r="AA207" i="1"/>
  <c r="X207" i="1"/>
  <c r="U207" i="1"/>
  <c r="R207" i="1"/>
  <c r="O207" i="1"/>
  <c r="AO207" i="1"/>
  <c r="AG206" i="1"/>
  <c r="AD206" i="1"/>
  <c r="AA206" i="1"/>
  <c r="R206" i="1"/>
  <c r="O206" i="1"/>
  <c r="AO206" i="1"/>
  <c r="AG205" i="1"/>
  <c r="AD205" i="1"/>
  <c r="AA205" i="1"/>
  <c r="X205" i="1"/>
  <c r="U205" i="1"/>
  <c r="R205" i="1"/>
  <c r="O205" i="1"/>
  <c r="AO205" i="1"/>
  <c r="AG204" i="1"/>
  <c r="AD204" i="1"/>
  <c r="AA204" i="1"/>
  <c r="X204" i="1"/>
  <c r="U204" i="1"/>
  <c r="R204" i="1"/>
  <c r="O204" i="1"/>
  <c r="AO204" i="1"/>
  <c r="AE234" i="1"/>
  <c r="AC234" i="1"/>
  <c r="AB234" i="1"/>
  <c r="AA203" i="1"/>
  <c r="Y234" i="1"/>
  <c r="V234" i="1"/>
  <c r="S234" i="1"/>
  <c r="Q234" i="1"/>
  <c r="P234" i="1"/>
  <c r="O203" i="1"/>
  <c r="N234" i="1"/>
  <c r="N13" i="5" s="1"/>
  <c r="M234" i="1"/>
  <c r="M13" i="5" s="1"/>
  <c r="AO203" i="1"/>
  <c r="AG202" i="1"/>
  <c r="AD202" i="1"/>
  <c r="AA202" i="1"/>
  <c r="X202" i="1"/>
  <c r="U202" i="1"/>
  <c r="R202" i="1"/>
  <c r="O202" i="1"/>
  <c r="AO202" i="1"/>
  <c r="AG201" i="1"/>
  <c r="AD201" i="1"/>
  <c r="AA201" i="1"/>
  <c r="X201" i="1"/>
  <c r="U201" i="1"/>
  <c r="R201" i="1"/>
  <c r="O201" i="1"/>
  <c r="AO201" i="1"/>
  <c r="AG200" i="1"/>
  <c r="AD200" i="1"/>
  <c r="AA200" i="1"/>
  <c r="R200" i="1"/>
  <c r="O200" i="1"/>
  <c r="AO200" i="1"/>
  <c r="AG199" i="1"/>
  <c r="AD199" i="1"/>
  <c r="AA199" i="1"/>
  <c r="X199" i="1"/>
  <c r="U199" i="1"/>
  <c r="R199" i="1"/>
  <c r="O199" i="1"/>
  <c r="AO199" i="1"/>
  <c r="AG198" i="1"/>
  <c r="AD198" i="1"/>
  <c r="AA198" i="1"/>
  <c r="X198" i="1"/>
  <c r="U198" i="1"/>
  <c r="R198" i="1"/>
  <c r="O198" i="1"/>
  <c r="AO198" i="1"/>
  <c r="AD197" i="1"/>
  <c r="AA197" i="1"/>
  <c r="X197" i="1"/>
  <c r="U197" i="1"/>
  <c r="R197" i="1"/>
  <c r="O197" i="1"/>
  <c r="AO197" i="1"/>
  <c r="AG196" i="1"/>
  <c r="AD196" i="1"/>
  <c r="AA196" i="1"/>
  <c r="X196" i="1"/>
  <c r="U196" i="1"/>
  <c r="R196" i="1"/>
  <c r="O196" i="1"/>
  <c r="AO196" i="1"/>
  <c r="AG195" i="1"/>
  <c r="AD195" i="1"/>
  <c r="AA195" i="1"/>
  <c r="X195" i="1"/>
  <c r="U195" i="1"/>
  <c r="R195" i="1"/>
  <c r="O195" i="1"/>
  <c r="AO195" i="1"/>
  <c r="AG194" i="1"/>
  <c r="AD194" i="1"/>
  <c r="AA194" i="1"/>
  <c r="U194" i="1"/>
  <c r="R194" i="1"/>
  <c r="O194" i="1"/>
  <c r="AO194" i="1"/>
  <c r="AG193" i="1"/>
  <c r="AD193" i="1"/>
  <c r="AA193" i="1"/>
  <c r="X193" i="1"/>
  <c r="U193" i="1"/>
  <c r="R193" i="1"/>
  <c r="O193" i="1"/>
  <c r="AO193" i="1"/>
  <c r="AG192" i="1"/>
  <c r="AD192" i="1"/>
  <c r="AA192" i="1"/>
  <c r="X192" i="1"/>
  <c r="U192" i="1"/>
  <c r="R192" i="1"/>
  <c r="O192" i="1"/>
  <c r="AO192" i="1"/>
  <c r="AG191" i="1"/>
  <c r="AD191" i="1"/>
  <c r="AA191" i="1"/>
  <c r="X191" i="1"/>
  <c r="U191" i="1"/>
  <c r="R191" i="1"/>
  <c r="O191" i="1"/>
  <c r="AO191" i="1"/>
  <c r="AG190" i="1"/>
  <c r="AD190" i="1"/>
  <c r="AA190" i="1"/>
  <c r="X190" i="1"/>
  <c r="U190" i="1"/>
  <c r="R190" i="1"/>
  <c r="O190" i="1"/>
  <c r="AO190" i="1"/>
  <c r="AG189" i="1"/>
  <c r="AD189" i="1"/>
  <c r="AA189" i="1"/>
  <c r="X189" i="1"/>
  <c r="U189" i="1"/>
  <c r="R189" i="1"/>
  <c r="O189" i="1"/>
  <c r="AO189" i="1"/>
  <c r="AD188" i="1"/>
  <c r="AA188" i="1"/>
  <c r="R188" i="1"/>
  <c r="O188" i="1"/>
  <c r="AO188" i="1"/>
  <c r="AG187" i="1"/>
  <c r="AD187" i="1"/>
  <c r="AA187" i="1"/>
  <c r="X187" i="1"/>
  <c r="U187" i="1"/>
  <c r="R187" i="1"/>
  <c r="O187" i="1"/>
  <c r="AO187" i="1"/>
  <c r="AG186" i="1"/>
  <c r="AD186" i="1"/>
  <c r="AA186" i="1"/>
  <c r="X186" i="1"/>
  <c r="U186" i="1"/>
  <c r="R186" i="1"/>
  <c r="O186" i="1"/>
  <c r="AO186" i="1"/>
  <c r="AG185" i="1"/>
  <c r="AD185" i="1"/>
  <c r="AA185" i="1"/>
  <c r="R185" i="1"/>
  <c r="O185" i="1"/>
  <c r="AO185" i="1"/>
  <c r="AG184" i="1"/>
  <c r="AD184" i="1"/>
  <c r="AA184" i="1"/>
  <c r="X184" i="1"/>
  <c r="U184" i="1"/>
  <c r="R184" i="1"/>
  <c r="O184" i="1"/>
  <c r="AO184" i="1"/>
  <c r="AG183" i="1"/>
  <c r="AD183" i="1"/>
  <c r="AA183" i="1"/>
  <c r="X183" i="1"/>
  <c r="U183" i="1"/>
  <c r="R183" i="1"/>
  <c r="O183" i="1"/>
  <c r="AO183" i="1"/>
  <c r="AH233" i="1"/>
  <c r="P12" i="5" s="1"/>
  <c r="AE233" i="1"/>
  <c r="AD182" i="1"/>
  <c r="AC233" i="1"/>
  <c r="AD233" i="1" s="1"/>
  <c r="AB233" i="1"/>
  <c r="AA182" i="1"/>
  <c r="Z233" i="1"/>
  <c r="Y233" i="1"/>
  <c r="S233" i="1"/>
  <c r="R182" i="1"/>
  <c r="Q233" i="1"/>
  <c r="P233" i="1"/>
  <c r="N233" i="1"/>
  <c r="N12" i="5" s="1"/>
  <c r="M233" i="1"/>
  <c r="M12" i="5" s="1"/>
  <c r="AO182" i="1"/>
  <c r="AG181" i="1"/>
  <c r="AD181" i="1"/>
  <c r="AA181" i="1"/>
  <c r="X181" i="1"/>
  <c r="U181" i="1"/>
  <c r="R181" i="1"/>
  <c r="O181" i="1"/>
  <c r="AO181" i="1"/>
  <c r="AG180" i="1"/>
  <c r="AD180" i="1"/>
  <c r="AA180" i="1"/>
  <c r="X180" i="1"/>
  <c r="U180" i="1"/>
  <c r="R180" i="1"/>
  <c r="O180" i="1"/>
  <c r="AO180" i="1"/>
  <c r="AG179" i="1"/>
  <c r="AD179" i="1"/>
  <c r="AA179" i="1"/>
  <c r="X179" i="1"/>
  <c r="R179" i="1"/>
  <c r="O179" i="1"/>
  <c r="AO179" i="1"/>
  <c r="AG178" i="1"/>
  <c r="AD178" i="1"/>
  <c r="AA178" i="1"/>
  <c r="X178" i="1"/>
  <c r="U178" i="1"/>
  <c r="R178" i="1"/>
  <c r="O178" i="1"/>
  <c r="AO178" i="1"/>
  <c r="AG177" i="1"/>
  <c r="AD177" i="1"/>
  <c r="AA177" i="1"/>
  <c r="X177" i="1"/>
  <c r="U177" i="1"/>
  <c r="R177" i="1"/>
  <c r="O177" i="1"/>
  <c r="AO177" i="1"/>
  <c r="AD176" i="1"/>
  <c r="AA176" i="1"/>
  <c r="R176" i="1"/>
  <c r="O176" i="1"/>
  <c r="AO176" i="1"/>
  <c r="AG175" i="1"/>
  <c r="AD175" i="1"/>
  <c r="AA175" i="1"/>
  <c r="X175" i="1"/>
  <c r="U175" i="1"/>
  <c r="R175" i="1"/>
  <c r="O175" i="1"/>
  <c r="AO175" i="1"/>
  <c r="AG174" i="1"/>
  <c r="AD174" i="1"/>
  <c r="AA174" i="1"/>
  <c r="X174" i="1"/>
  <c r="U174" i="1"/>
  <c r="R174" i="1"/>
  <c r="O174" i="1"/>
  <c r="AO174" i="1"/>
  <c r="AG173" i="1"/>
  <c r="AD173" i="1"/>
  <c r="AA173" i="1"/>
  <c r="R173" i="1"/>
  <c r="O173" i="1"/>
  <c r="AO173" i="1"/>
  <c r="AG172" i="1"/>
  <c r="AD172" i="1"/>
  <c r="AA172" i="1"/>
  <c r="X172" i="1"/>
  <c r="U172" i="1"/>
  <c r="R172" i="1"/>
  <c r="O172" i="1"/>
  <c r="AO172" i="1"/>
  <c r="AF232" i="1"/>
  <c r="AG171" i="1"/>
  <c r="AD171" i="1"/>
  <c r="AC232" i="1"/>
  <c r="AB232" i="1"/>
  <c r="AA171" i="1"/>
  <c r="Y232" i="1"/>
  <c r="X171" i="1"/>
  <c r="T232" i="1"/>
  <c r="U171" i="1"/>
  <c r="R171" i="1"/>
  <c r="Q232" i="1"/>
  <c r="P232" i="1"/>
  <c r="O171" i="1"/>
  <c r="M232" i="1"/>
  <c r="M11" i="5" s="1"/>
  <c r="AO171" i="1"/>
  <c r="AD170" i="1"/>
  <c r="AA170" i="1"/>
  <c r="X170" i="1"/>
  <c r="U170" i="1"/>
  <c r="R170" i="1"/>
  <c r="O170" i="1"/>
  <c r="AO170" i="1"/>
  <c r="AG169" i="1"/>
  <c r="AD169" i="1"/>
  <c r="AA169" i="1"/>
  <c r="X169" i="1"/>
  <c r="U169" i="1"/>
  <c r="R169" i="1"/>
  <c r="O169" i="1"/>
  <c r="AO169" i="1"/>
  <c r="AG168" i="1"/>
  <c r="AD168" i="1"/>
  <c r="AA168" i="1"/>
  <c r="X168" i="1"/>
  <c r="U168" i="1"/>
  <c r="R168" i="1"/>
  <c r="O168" i="1"/>
  <c r="AO168" i="1"/>
  <c r="AG167" i="1"/>
  <c r="AD167" i="1"/>
  <c r="AA167" i="1"/>
  <c r="X167" i="1"/>
  <c r="U167" i="1"/>
  <c r="R167" i="1"/>
  <c r="O167" i="1"/>
  <c r="AO167" i="1"/>
  <c r="AG166" i="1"/>
  <c r="AD166" i="1"/>
  <c r="AA166" i="1"/>
  <c r="X166" i="1"/>
  <c r="U166" i="1"/>
  <c r="R166" i="1"/>
  <c r="O166" i="1"/>
  <c r="AO166" i="1"/>
  <c r="AG165" i="1"/>
  <c r="AD165" i="1"/>
  <c r="AA165" i="1"/>
  <c r="X165" i="1"/>
  <c r="U165" i="1"/>
  <c r="R165" i="1"/>
  <c r="O165" i="1"/>
  <c r="AO165" i="1"/>
  <c r="AD164" i="1"/>
  <c r="AA164" i="1"/>
  <c r="R164" i="1"/>
  <c r="O164" i="1"/>
  <c r="AO164" i="1"/>
  <c r="AG163" i="1"/>
  <c r="AD163" i="1"/>
  <c r="AA163" i="1"/>
  <c r="X163" i="1"/>
  <c r="U163" i="1"/>
  <c r="R163" i="1"/>
  <c r="O163" i="1"/>
  <c r="AO163" i="1"/>
  <c r="AG162" i="1"/>
  <c r="AD162" i="1"/>
  <c r="AA162" i="1"/>
  <c r="X162" i="1"/>
  <c r="U162" i="1"/>
  <c r="R162" i="1"/>
  <c r="O162" i="1"/>
  <c r="AO162" i="1"/>
  <c r="AG161" i="1"/>
  <c r="AD161" i="1"/>
  <c r="AA161" i="1"/>
  <c r="X161" i="1"/>
  <c r="U161" i="1"/>
  <c r="R161" i="1"/>
  <c r="O161" i="1"/>
  <c r="AO161" i="1"/>
  <c r="AG160" i="1"/>
  <c r="AD160" i="1"/>
  <c r="AA160" i="1"/>
  <c r="X160" i="1"/>
  <c r="U160" i="1"/>
  <c r="R160" i="1"/>
  <c r="O160" i="1"/>
  <c r="AO160" i="1"/>
  <c r="AF231" i="1"/>
  <c r="AG159" i="1"/>
  <c r="AD159" i="1"/>
  <c r="AC231" i="1"/>
  <c r="AB231" i="1"/>
  <c r="AA159" i="1"/>
  <c r="Y231" i="1"/>
  <c r="W231" i="1"/>
  <c r="T231" i="1"/>
  <c r="U159" i="1"/>
  <c r="R159" i="1"/>
  <c r="Q231" i="1"/>
  <c r="P231" i="1"/>
  <c r="O159" i="1"/>
  <c r="M231" i="1"/>
  <c r="M10" i="5" s="1"/>
  <c r="AO159" i="1"/>
  <c r="AD158" i="1"/>
  <c r="AA158" i="1"/>
  <c r="X158" i="1"/>
  <c r="U158" i="1"/>
  <c r="R158" i="1"/>
  <c r="O158" i="1"/>
  <c r="AO158" i="1"/>
  <c r="AG157" i="1"/>
  <c r="AD157" i="1"/>
  <c r="AA157" i="1"/>
  <c r="X157" i="1"/>
  <c r="U157" i="1"/>
  <c r="R157" i="1"/>
  <c r="O157" i="1"/>
  <c r="AO157" i="1"/>
  <c r="AG156" i="1"/>
  <c r="AD156" i="1"/>
  <c r="AA156" i="1"/>
  <c r="X156" i="1"/>
  <c r="U156" i="1"/>
  <c r="R156" i="1"/>
  <c r="O156" i="1"/>
  <c r="AO156" i="1"/>
  <c r="AG155" i="1"/>
  <c r="AD155" i="1"/>
  <c r="AA155" i="1"/>
  <c r="X155" i="1"/>
  <c r="U155" i="1"/>
  <c r="R155" i="1"/>
  <c r="O155" i="1"/>
  <c r="AO155" i="1"/>
  <c r="AO154" i="1"/>
  <c r="AG154" i="1"/>
  <c r="AD154" i="1"/>
  <c r="AA154" i="1"/>
  <c r="X154" i="1"/>
  <c r="U154" i="1"/>
  <c r="R154" i="1"/>
  <c r="O154" i="1"/>
  <c r="AO153" i="1"/>
  <c r="AG153" i="1"/>
  <c r="AD153" i="1"/>
  <c r="AA153" i="1"/>
  <c r="X153" i="1"/>
  <c r="U153" i="1"/>
  <c r="R153" i="1"/>
  <c r="O153" i="1"/>
  <c r="AG152" i="1"/>
  <c r="AD152" i="1"/>
  <c r="AA152" i="1"/>
  <c r="X152" i="1"/>
  <c r="U152" i="1"/>
  <c r="R152" i="1"/>
  <c r="O152" i="1"/>
  <c r="AO152" i="1"/>
  <c r="AO151" i="1"/>
  <c r="AG151" i="1"/>
  <c r="AD151" i="1"/>
  <c r="AA151" i="1"/>
  <c r="X151" i="1"/>
  <c r="U151" i="1"/>
  <c r="R151" i="1"/>
  <c r="O151" i="1"/>
  <c r="AO150" i="1"/>
  <c r="AG150" i="1"/>
  <c r="AD150" i="1"/>
  <c r="AA150" i="1"/>
  <c r="X150" i="1"/>
  <c r="U150" i="1"/>
  <c r="R150" i="1"/>
  <c r="O150" i="1"/>
  <c r="AG149" i="1"/>
  <c r="AD149" i="1"/>
  <c r="AA149" i="1"/>
  <c r="X149" i="1"/>
  <c r="U149" i="1"/>
  <c r="R149" i="1"/>
  <c r="O149" i="1"/>
  <c r="AO149" i="1"/>
  <c r="AO148" i="1"/>
  <c r="AG148" i="1"/>
  <c r="AD148" i="1"/>
  <c r="AA148" i="1"/>
  <c r="X148" i="1"/>
  <c r="U148" i="1"/>
  <c r="R148" i="1"/>
  <c r="O148" i="1"/>
  <c r="AO147" i="1"/>
  <c r="AG147" i="1"/>
  <c r="AD147" i="1"/>
  <c r="AA147" i="1"/>
  <c r="X147" i="1"/>
  <c r="U147" i="1"/>
  <c r="R147" i="1"/>
  <c r="O147" i="1"/>
  <c r="AG146" i="1"/>
  <c r="AD146" i="1"/>
  <c r="AA146" i="1"/>
  <c r="X146" i="1"/>
  <c r="U146" i="1"/>
  <c r="R146" i="1"/>
  <c r="O146" i="1"/>
  <c r="AO146" i="1"/>
  <c r="AO145" i="1"/>
  <c r="AG145" i="1"/>
  <c r="AD145" i="1"/>
  <c r="AA145" i="1"/>
  <c r="X145" i="1"/>
  <c r="U145" i="1"/>
  <c r="R145" i="1"/>
  <c r="O145" i="1"/>
  <c r="AO144" i="1"/>
  <c r="AG144" i="1"/>
  <c r="AD144" i="1"/>
  <c r="AA144" i="1"/>
  <c r="X144" i="1"/>
  <c r="U144" i="1"/>
  <c r="R144" i="1"/>
  <c r="O144" i="1"/>
  <c r="AG143" i="1"/>
  <c r="AD143" i="1"/>
  <c r="AA143" i="1"/>
  <c r="U143" i="1"/>
  <c r="R143" i="1"/>
  <c r="O143" i="1"/>
  <c r="AO143" i="1"/>
  <c r="AO142" i="1"/>
  <c r="AG142" i="1"/>
  <c r="AD142" i="1"/>
  <c r="AA142" i="1"/>
  <c r="X142" i="1"/>
  <c r="U142" i="1"/>
  <c r="R142" i="1"/>
  <c r="O142" i="1"/>
  <c r="AO141" i="1"/>
  <c r="AG141" i="1"/>
  <c r="AD141" i="1"/>
  <c r="AA141" i="1"/>
  <c r="X141" i="1"/>
  <c r="U141" i="1"/>
  <c r="R141" i="1"/>
  <c r="O141" i="1"/>
  <c r="AG140" i="1"/>
  <c r="AD140" i="1"/>
  <c r="AA140" i="1"/>
  <c r="U140" i="1"/>
  <c r="R140" i="1"/>
  <c r="O140" i="1"/>
  <c r="AO140" i="1"/>
  <c r="AG139" i="1"/>
  <c r="AD139" i="1"/>
  <c r="AA139" i="1"/>
  <c r="X139" i="1"/>
  <c r="U139" i="1"/>
  <c r="R139" i="1"/>
  <c r="O139" i="1"/>
  <c r="AO139" i="1"/>
  <c r="AO138" i="1"/>
  <c r="AG138" i="1"/>
  <c r="AD138" i="1"/>
  <c r="AA138" i="1"/>
  <c r="X138" i="1"/>
  <c r="U138" i="1"/>
  <c r="R138" i="1"/>
  <c r="O138" i="1"/>
  <c r="AG137" i="1"/>
  <c r="AD137" i="1"/>
  <c r="AA137" i="1"/>
  <c r="X137" i="1"/>
  <c r="U137" i="1"/>
  <c r="R137" i="1"/>
  <c r="O137" i="1"/>
  <c r="AO137" i="1"/>
  <c r="AG136" i="1"/>
  <c r="AD136" i="1"/>
  <c r="AA136" i="1"/>
  <c r="X136" i="1"/>
  <c r="U136" i="1"/>
  <c r="R136" i="1"/>
  <c r="O136" i="1"/>
  <c r="AO136" i="1"/>
  <c r="AO135" i="1"/>
  <c r="AG135" i="1"/>
  <c r="AD135" i="1"/>
  <c r="AA135" i="1"/>
  <c r="X135" i="1"/>
  <c r="U135" i="1"/>
  <c r="R135" i="1"/>
  <c r="O135" i="1"/>
  <c r="AG134" i="1"/>
  <c r="AD134" i="1"/>
  <c r="AA134" i="1"/>
  <c r="U134" i="1"/>
  <c r="R134" i="1"/>
  <c r="O134" i="1"/>
  <c r="AO134" i="1"/>
  <c r="AG133" i="1"/>
  <c r="AD133" i="1"/>
  <c r="AA133" i="1"/>
  <c r="X133" i="1"/>
  <c r="U133" i="1"/>
  <c r="R133" i="1"/>
  <c r="O133" i="1"/>
  <c r="AO133" i="1"/>
  <c r="AO132" i="1"/>
  <c r="AG132" i="1"/>
  <c r="AD132" i="1"/>
  <c r="AA132" i="1"/>
  <c r="X132" i="1"/>
  <c r="U132" i="1"/>
  <c r="R132" i="1"/>
  <c r="O132" i="1"/>
  <c r="AG131" i="1"/>
  <c r="AD131" i="1"/>
  <c r="AA131" i="1"/>
  <c r="U131" i="1"/>
  <c r="R131" i="1"/>
  <c r="O131" i="1"/>
  <c r="AO131" i="1"/>
  <c r="AO130" i="1"/>
  <c r="AG130" i="1"/>
  <c r="AD130" i="1"/>
  <c r="AA130" i="1"/>
  <c r="X130" i="1"/>
  <c r="U130" i="1"/>
  <c r="R130" i="1"/>
  <c r="O130" i="1"/>
  <c r="AO129" i="1"/>
  <c r="AG129" i="1"/>
  <c r="AD129" i="1"/>
  <c r="AA129" i="1"/>
  <c r="X129" i="1"/>
  <c r="U129" i="1"/>
  <c r="R129" i="1"/>
  <c r="O129" i="1"/>
  <c r="AG128" i="1"/>
  <c r="AD128" i="1"/>
  <c r="AA128" i="1"/>
  <c r="X128" i="1"/>
  <c r="U128" i="1"/>
  <c r="R128" i="1"/>
  <c r="O128" i="1"/>
  <c r="AO128" i="1"/>
  <c r="AO127" i="1"/>
  <c r="AG127" i="1"/>
  <c r="AD127" i="1"/>
  <c r="AA127" i="1"/>
  <c r="X127" i="1"/>
  <c r="U127" i="1"/>
  <c r="R127" i="1"/>
  <c r="O127" i="1"/>
  <c r="AO126" i="1"/>
  <c r="AG126" i="1"/>
  <c r="AD126" i="1"/>
  <c r="AA126" i="1"/>
  <c r="X126" i="1"/>
  <c r="U126" i="1"/>
  <c r="R126" i="1"/>
  <c r="O126" i="1"/>
  <c r="AG125" i="1"/>
  <c r="AD125" i="1"/>
  <c r="AA125" i="1"/>
  <c r="U125" i="1"/>
  <c r="R125" i="1"/>
  <c r="O125" i="1"/>
  <c r="AO125" i="1"/>
  <c r="AO124" i="1"/>
  <c r="AG124" i="1"/>
  <c r="AD124" i="1"/>
  <c r="AA124" i="1"/>
  <c r="X124" i="1"/>
  <c r="U124" i="1"/>
  <c r="R124" i="1"/>
  <c r="O124" i="1"/>
  <c r="AO123" i="1"/>
  <c r="AG123" i="1"/>
  <c r="AD123" i="1"/>
  <c r="AA123" i="1"/>
  <c r="X123" i="1"/>
  <c r="U123" i="1"/>
  <c r="R123" i="1"/>
  <c r="O123" i="1"/>
  <c r="AG122" i="1"/>
  <c r="AD122" i="1"/>
  <c r="AA122" i="1"/>
  <c r="U122" i="1"/>
  <c r="R122" i="1"/>
  <c r="O122" i="1"/>
  <c r="AO122" i="1"/>
  <c r="AO121" i="1"/>
  <c r="AG121" i="1"/>
  <c r="AD121" i="1"/>
  <c r="AA121" i="1"/>
  <c r="X121" i="1"/>
  <c r="U121" i="1"/>
  <c r="R121" i="1"/>
  <c r="O121" i="1"/>
  <c r="AO120" i="1"/>
  <c r="AG120" i="1"/>
  <c r="AD120" i="1"/>
  <c r="AA120" i="1"/>
  <c r="X120" i="1"/>
  <c r="U120" i="1"/>
  <c r="R120" i="1"/>
  <c r="O120" i="1"/>
  <c r="AG119" i="1"/>
  <c r="AD119" i="1"/>
  <c r="AA119" i="1"/>
  <c r="X119" i="1"/>
  <c r="U119" i="1"/>
  <c r="R119" i="1"/>
  <c r="O119" i="1"/>
  <c r="AO119" i="1"/>
  <c r="AG118" i="1"/>
  <c r="AD118" i="1"/>
  <c r="AA118" i="1"/>
  <c r="X118" i="1"/>
  <c r="U118" i="1"/>
  <c r="R118" i="1"/>
  <c r="O118" i="1"/>
  <c r="AO118" i="1"/>
  <c r="AO117" i="1"/>
  <c r="AG117" i="1"/>
  <c r="AD117" i="1"/>
  <c r="AA117" i="1"/>
  <c r="X117" i="1"/>
  <c r="U117" i="1"/>
  <c r="R117" i="1"/>
  <c r="O117" i="1"/>
  <c r="AG116" i="1"/>
  <c r="AD116" i="1"/>
  <c r="AA116" i="1"/>
  <c r="U116" i="1"/>
  <c r="R116" i="1"/>
  <c r="O116" i="1"/>
  <c r="AO116" i="1"/>
  <c r="AO115" i="1"/>
  <c r="AG115" i="1"/>
  <c r="AD115" i="1"/>
  <c r="AA115" i="1"/>
  <c r="X115" i="1"/>
  <c r="U115" i="1"/>
  <c r="R115" i="1"/>
  <c r="O115" i="1"/>
  <c r="AO114" i="1"/>
  <c r="AG114" i="1"/>
  <c r="AD114" i="1"/>
  <c r="AA114" i="1"/>
  <c r="X114" i="1"/>
  <c r="U114" i="1"/>
  <c r="R114" i="1"/>
  <c r="O114" i="1"/>
  <c r="AG113" i="1"/>
  <c r="AD113" i="1"/>
  <c r="AA113" i="1"/>
  <c r="U113" i="1"/>
  <c r="R113" i="1"/>
  <c r="O113" i="1"/>
  <c r="AO113" i="1"/>
  <c r="AO112" i="1"/>
  <c r="AG112" i="1"/>
  <c r="AD112" i="1"/>
  <c r="AA112" i="1"/>
  <c r="X112" i="1"/>
  <c r="U112" i="1"/>
  <c r="R112" i="1"/>
  <c r="O112" i="1"/>
  <c r="AO111" i="1"/>
  <c r="AG111" i="1"/>
  <c r="AD111" i="1"/>
  <c r="AA111" i="1"/>
  <c r="X111" i="1"/>
  <c r="U111" i="1"/>
  <c r="R111" i="1"/>
  <c r="O111" i="1"/>
  <c r="AH229" i="1"/>
  <c r="P8" i="5" s="1"/>
  <c r="AE229" i="1"/>
  <c r="AD110" i="1"/>
  <c r="AC229" i="1"/>
  <c r="AA110" i="1"/>
  <c r="Y229" i="1"/>
  <c r="X110" i="1"/>
  <c r="S229" i="1"/>
  <c r="R110" i="1"/>
  <c r="Q229" i="1"/>
  <c r="O110" i="1"/>
  <c r="M229" i="1"/>
  <c r="M8" i="5" s="1"/>
  <c r="AO110" i="1"/>
  <c r="AO109" i="1"/>
  <c r="AG109" i="1"/>
  <c r="AD109" i="1"/>
  <c r="AA109" i="1"/>
  <c r="X109" i="1"/>
  <c r="U109" i="1"/>
  <c r="R109" i="1"/>
  <c r="O109" i="1"/>
  <c r="AO108" i="1"/>
  <c r="AG108" i="1"/>
  <c r="AD108" i="1"/>
  <c r="AA108" i="1"/>
  <c r="X108" i="1"/>
  <c r="U108" i="1"/>
  <c r="R108" i="1"/>
  <c r="O108" i="1"/>
  <c r="AG107" i="1"/>
  <c r="AD107" i="1"/>
  <c r="AA107" i="1"/>
  <c r="X107" i="1"/>
  <c r="U107" i="1"/>
  <c r="R107" i="1"/>
  <c r="O107" i="1"/>
  <c r="AO107" i="1"/>
  <c r="AO106" i="1"/>
  <c r="AG106" i="1"/>
  <c r="AD106" i="1"/>
  <c r="AA106" i="1"/>
  <c r="X106" i="1"/>
  <c r="U106" i="1"/>
  <c r="R106" i="1"/>
  <c r="O106" i="1"/>
  <c r="AO105" i="1"/>
  <c r="AG105" i="1"/>
  <c r="AD105" i="1"/>
  <c r="AA105" i="1"/>
  <c r="X105" i="1"/>
  <c r="U105" i="1"/>
  <c r="R105" i="1"/>
  <c r="O105" i="1"/>
  <c r="AG104" i="1"/>
  <c r="AD104" i="1"/>
  <c r="AA104" i="1"/>
  <c r="U104" i="1"/>
  <c r="R104" i="1"/>
  <c r="O104" i="1"/>
  <c r="AO104" i="1"/>
  <c r="AO103" i="1"/>
  <c r="AG103" i="1"/>
  <c r="AD103" i="1"/>
  <c r="AA103" i="1"/>
  <c r="X103" i="1"/>
  <c r="U103" i="1"/>
  <c r="R103" i="1"/>
  <c r="O103" i="1"/>
  <c r="AO102" i="1"/>
  <c r="AG102" i="1"/>
  <c r="AD102" i="1"/>
  <c r="AA102" i="1"/>
  <c r="X102" i="1"/>
  <c r="U102" i="1"/>
  <c r="R102" i="1"/>
  <c r="O102" i="1"/>
  <c r="AG101" i="1"/>
  <c r="AD101" i="1"/>
  <c r="AA101" i="1"/>
  <c r="X101" i="1"/>
  <c r="U101" i="1"/>
  <c r="R101" i="1"/>
  <c r="O101" i="1"/>
  <c r="AO101" i="1"/>
  <c r="AO100" i="1"/>
  <c r="AG100" i="1"/>
  <c r="AD100" i="1"/>
  <c r="AA100" i="1"/>
  <c r="X100" i="1"/>
  <c r="U100" i="1"/>
  <c r="R100" i="1"/>
  <c r="O100" i="1"/>
  <c r="AO99" i="1"/>
  <c r="AG99" i="1"/>
  <c r="AD99" i="1"/>
  <c r="AA99" i="1"/>
  <c r="X99" i="1"/>
  <c r="U99" i="1"/>
  <c r="R99" i="1"/>
  <c r="O99" i="1"/>
  <c r="AE228" i="1"/>
  <c r="AD98" i="1"/>
  <c r="AC228" i="1"/>
  <c r="AA98" i="1"/>
  <c r="Y228" i="1"/>
  <c r="W228" i="1"/>
  <c r="V228" i="1"/>
  <c r="S228" i="1"/>
  <c r="R98" i="1"/>
  <c r="Q228" i="1"/>
  <c r="O98" i="1"/>
  <c r="M228" i="1"/>
  <c r="M7" i="5" s="1"/>
  <c r="AO98" i="1"/>
  <c r="AG97" i="1"/>
  <c r="AD97" i="1"/>
  <c r="AA97" i="1"/>
  <c r="X97" i="1"/>
  <c r="U97" i="1"/>
  <c r="R97" i="1"/>
  <c r="O97" i="1"/>
  <c r="AO97" i="1"/>
  <c r="AO96" i="1"/>
  <c r="AG96" i="1"/>
  <c r="AD96" i="1"/>
  <c r="AA96" i="1"/>
  <c r="X96" i="1"/>
  <c r="U96" i="1"/>
  <c r="R96" i="1"/>
  <c r="O96" i="1"/>
  <c r="AH227" i="1"/>
  <c r="P6" i="5" s="1"/>
  <c r="AE227" i="1"/>
  <c r="AD95" i="1"/>
  <c r="AC227" i="1"/>
  <c r="AA95" i="1"/>
  <c r="Y227" i="1"/>
  <c r="W227" i="1"/>
  <c r="V227" i="1"/>
  <c r="S227" i="1"/>
  <c r="Q227" i="1"/>
  <c r="M227" i="1"/>
  <c r="M6" i="5" s="1"/>
  <c r="AO95" i="1"/>
  <c r="AG94" i="1"/>
  <c r="AD94" i="1"/>
  <c r="AA94" i="1"/>
  <c r="X94" i="1"/>
  <c r="U94" i="1"/>
  <c r="R94" i="1"/>
  <c r="O94" i="1"/>
  <c r="AO94" i="1"/>
  <c r="AO93" i="1"/>
  <c r="AG93" i="1"/>
  <c r="AD93" i="1"/>
  <c r="AA93" i="1"/>
  <c r="X93" i="1"/>
  <c r="U93" i="1"/>
  <c r="R93" i="1"/>
  <c r="O93" i="1"/>
  <c r="AG92" i="1"/>
  <c r="AD92" i="1"/>
  <c r="AA92" i="1"/>
  <c r="X92" i="1"/>
  <c r="U92" i="1"/>
  <c r="R92" i="1"/>
  <c r="O92" i="1"/>
  <c r="AO92" i="1"/>
  <c r="AG91" i="1"/>
  <c r="AD91" i="1"/>
  <c r="AA91" i="1"/>
  <c r="X91" i="1"/>
  <c r="U91" i="1"/>
  <c r="R91" i="1"/>
  <c r="O91" i="1"/>
  <c r="AO91" i="1"/>
  <c r="AO90" i="1"/>
  <c r="AG90" i="1"/>
  <c r="AD90" i="1"/>
  <c r="AA90" i="1"/>
  <c r="X90" i="1"/>
  <c r="U90" i="1"/>
  <c r="R90" i="1"/>
  <c r="O90" i="1"/>
  <c r="AG89" i="1"/>
  <c r="AD89" i="1"/>
  <c r="AA89" i="1"/>
  <c r="U89" i="1"/>
  <c r="R89" i="1"/>
  <c r="O89" i="1"/>
  <c r="AO89" i="1"/>
  <c r="AG88" i="1"/>
  <c r="AD88" i="1"/>
  <c r="AA88" i="1"/>
  <c r="X88" i="1"/>
  <c r="U88" i="1"/>
  <c r="R88" i="1"/>
  <c r="O88" i="1"/>
  <c r="AO88" i="1"/>
  <c r="AO87" i="1"/>
  <c r="AG87" i="1"/>
  <c r="AD87" i="1"/>
  <c r="AA87" i="1"/>
  <c r="X87" i="1"/>
  <c r="U87" i="1"/>
  <c r="R87" i="1"/>
  <c r="O87" i="1"/>
  <c r="AG86" i="1"/>
  <c r="AD86" i="1"/>
  <c r="AA86" i="1"/>
  <c r="U86" i="1"/>
  <c r="R86" i="1"/>
  <c r="O86" i="1"/>
  <c r="AO86" i="1"/>
  <c r="AG85" i="1"/>
  <c r="AD85" i="1"/>
  <c r="AA85" i="1"/>
  <c r="X85" i="1"/>
  <c r="U85" i="1"/>
  <c r="R85" i="1"/>
  <c r="O85" i="1"/>
  <c r="AO85" i="1"/>
  <c r="AO84" i="1"/>
  <c r="AG84" i="1"/>
  <c r="AD84" i="1"/>
  <c r="AA84" i="1"/>
  <c r="X84" i="1"/>
  <c r="U84" i="1"/>
  <c r="R84" i="1"/>
  <c r="O84" i="1"/>
  <c r="AG83" i="1"/>
  <c r="AD83" i="1"/>
  <c r="AA83" i="1"/>
  <c r="X83" i="1"/>
  <c r="U83" i="1"/>
  <c r="R83" i="1"/>
  <c r="O83" i="1"/>
  <c r="AO83" i="1"/>
  <c r="AG82" i="1"/>
  <c r="AD82" i="1"/>
  <c r="AA82" i="1"/>
  <c r="X82" i="1"/>
  <c r="U82" i="1"/>
  <c r="R82" i="1"/>
  <c r="O82" i="1"/>
  <c r="AO82" i="1"/>
  <c r="AO81" i="1"/>
  <c r="AG81" i="1"/>
  <c r="AD81" i="1"/>
  <c r="AA81" i="1"/>
  <c r="X81" i="1"/>
  <c r="U81" i="1"/>
  <c r="R81" i="1"/>
  <c r="O81" i="1"/>
  <c r="AG80" i="1"/>
  <c r="AD80" i="1"/>
  <c r="AA80" i="1"/>
  <c r="X80" i="1"/>
  <c r="U80" i="1"/>
  <c r="R80" i="1"/>
  <c r="O80" i="1"/>
  <c r="AO80" i="1"/>
  <c r="AG79" i="1"/>
  <c r="AD79" i="1"/>
  <c r="AA79" i="1"/>
  <c r="X79" i="1"/>
  <c r="U79" i="1"/>
  <c r="R79" i="1"/>
  <c r="O79" i="1"/>
  <c r="AO79" i="1"/>
  <c r="AO78" i="1"/>
  <c r="AG78" i="1"/>
  <c r="AD78" i="1"/>
  <c r="AA78" i="1"/>
  <c r="X78" i="1"/>
  <c r="U78" i="1"/>
  <c r="R78" i="1"/>
  <c r="O78" i="1"/>
  <c r="AG77" i="1"/>
  <c r="AD77" i="1"/>
  <c r="AA77" i="1"/>
  <c r="U77" i="1"/>
  <c r="R77" i="1"/>
  <c r="O77" i="1"/>
  <c r="AO77" i="1"/>
  <c r="AG76" i="1"/>
  <c r="AD76" i="1"/>
  <c r="AA76" i="1"/>
  <c r="X76" i="1"/>
  <c r="U76" i="1"/>
  <c r="R76" i="1"/>
  <c r="O76" i="1"/>
  <c r="AO76" i="1"/>
  <c r="AO75" i="1"/>
  <c r="AG75" i="1"/>
  <c r="AD75" i="1"/>
  <c r="AA75" i="1"/>
  <c r="X75" i="1"/>
  <c r="U75" i="1"/>
  <c r="R75" i="1"/>
  <c r="O75" i="1"/>
  <c r="AG74" i="1"/>
  <c r="AD74" i="1"/>
  <c r="AA74" i="1"/>
  <c r="U74" i="1"/>
  <c r="R74" i="1"/>
  <c r="O74" i="1"/>
  <c r="AO74" i="1"/>
  <c r="AG73" i="1"/>
  <c r="AD73" i="1"/>
  <c r="AA73" i="1"/>
  <c r="X73" i="1"/>
  <c r="U73" i="1"/>
  <c r="R73" i="1"/>
  <c r="O73" i="1"/>
  <c r="AO73" i="1"/>
  <c r="AO72" i="1"/>
  <c r="AG72" i="1"/>
  <c r="AD72" i="1"/>
  <c r="AA72" i="1"/>
  <c r="X72" i="1"/>
  <c r="U72" i="1"/>
  <c r="R72" i="1"/>
  <c r="O72" i="1"/>
  <c r="AG71" i="1"/>
  <c r="AD71" i="1"/>
  <c r="AA71" i="1"/>
  <c r="U71" i="1"/>
  <c r="R71" i="1"/>
  <c r="O71" i="1"/>
  <c r="AO71" i="1"/>
  <c r="AG70" i="1"/>
  <c r="AD70" i="1"/>
  <c r="AA70" i="1"/>
  <c r="X70" i="1"/>
  <c r="U70" i="1"/>
  <c r="R70" i="1"/>
  <c r="O70" i="1"/>
  <c r="AO70" i="1"/>
  <c r="AO69" i="1"/>
  <c r="AG69" i="1"/>
  <c r="AD69" i="1"/>
  <c r="AA69" i="1"/>
  <c r="X69" i="1"/>
  <c r="U69" i="1"/>
  <c r="R69" i="1"/>
  <c r="O69" i="1"/>
  <c r="AG68" i="1"/>
  <c r="AD68" i="1"/>
  <c r="AA68" i="1"/>
  <c r="U68" i="1"/>
  <c r="R68" i="1"/>
  <c r="O68" i="1"/>
  <c r="AO68" i="1"/>
  <c r="AG67" i="1"/>
  <c r="AD67" i="1"/>
  <c r="AA67" i="1"/>
  <c r="X67" i="1"/>
  <c r="U67" i="1"/>
  <c r="R67" i="1"/>
  <c r="O67" i="1"/>
  <c r="AO67" i="1"/>
  <c r="AO66" i="1"/>
  <c r="AG66" i="1"/>
  <c r="AD66" i="1"/>
  <c r="AA66" i="1"/>
  <c r="X66" i="1"/>
  <c r="U66" i="1"/>
  <c r="R66" i="1"/>
  <c r="O66" i="1"/>
  <c r="AG65" i="1"/>
  <c r="AD65" i="1"/>
  <c r="AA65" i="1"/>
  <c r="U65" i="1"/>
  <c r="R65" i="1"/>
  <c r="O65" i="1"/>
  <c r="AO65" i="1"/>
  <c r="AG64" i="1"/>
  <c r="AD64" i="1"/>
  <c r="AA64" i="1"/>
  <c r="X64" i="1"/>
  <c r="U64" i="1"/>
  <c r="R64" i="1"/>
  <c r="O64" i="1"/>
  <c r="AO64" i="1"/>
  <c r="AO63" i="1"/>
  <c r="AG63" i="1"/>
  <c r="AD63" i="1"/>
  <c r="AA63" i="1"/>
  <c r="X63" i="1"/>
  <c r="U63" i="1"/>
  <c r="R63" i="1"/>
  <c r="O63" i="1"/>
  <c r="AG62" i="1"/>
  <c r="AD62" i="1"/>
  <c r="AA62" i="1"/>
  <c r="U62" i="1"/>
  <c r="R62" i="1"/>
  <c r="O62" i="1"/>
  <c r="AO62" i="1"/>
  <c r="AG61" i="1"/>
  <c r="AD61" i="1"/>
  <c r="AA61" i="1"/>
  <c r="X61" i="1"/>
  <c r="U61" i="1"/>
  <c r="R61" i="1"/>
  <c r="O61" i="1"/>
  <c r="AO61" i="1"/>
  <c r="AO60" i="1"/>
  <c r="AG60" i="1"/>
  <c r="AD60" i="1"/>
  <c r="AA60" i="1"/>
  <c r="X60" i="1"/>
  <c r="U60" i="1"/>
  <c r="R60" i="1"/>
  <c r="O60" i="1"/>
  <c r="AG59" i="1"/>
  <c r="AD59" i="1"/>
  <c r="AA59" i="1"/>
  <c r="X59" i="1"/>
  <c r="U59" i="1"/>
  <c r="R59" i="1"/>
  <c r="O59" i="1"/>
  <c r="AO59" i="1"/>
  <c r="AG58" i="1"/>
  <c r="AD58" i="1"/>
  <c r="AA58" i="1"/>
  <c r="X58" i="1"/>
  <c r="U58" i="1"/>
  <c r="R58" i="1"/>
  <c r="O58" i="1"/>
  <c r="AO58" i="1"/>
  <c r="AO57" i="1"/>
  <c r="AG57" i="1"/>
  <c r="AD57" i="1"/>
  <c r="AA57" i="1"/>
  <c r="X57" i="1"/>
  <c r="U57" i="1"/>
  <c r="R57" i="1"/>
  <c r="O57" i="1"/>
  <c r="AG56" i="1"/>
  <c r="AD56" i="1"/>
  <c r="AA56" i="1"/>
  <c r="X56" i="1"/>
  <c r="U56" i="1"/>
  <c r="R56" i="1"/>
  <c r="O56" i="1"/>
  <c r="AO56" i="1"/>
  <c r="AG55" i="1"/>
  <c r="AD55" i="1"/>
  <c r="AA55" i="1"/>
  <c r="X55" i="1"/>
  <c r="U55" i="1"/>
  <c r="R55" i="1"/>
  <c r="O55" i="1"/>
  <c r="AO55" i="1"/>
  <c r="AO54" i="1"/>
  <c r="AG54" i="1"/>
  <c r="AD54" i="1"/>
  <c r="AA54" i="1"/>
  <c r="X54" i="1"/>
  <c r="U54" i="1"/>
  <c r="R54" i="1"/>
  <c r="O54" i="1"/>
  <c r="AG53" i="1"/>
  <c r="AD53" i="1"/>
  <c r="AA53" i="1"/>
  <c r="X53" i="1"/>
  <c r="R53" i="1"/>
  <c r="O53" i="1"/>
  <c r="AO53" i="1"/>
  <c r="AG52" i="1"/>
  <c r="AD52" i="1"/>
  <c r="AA52" i="1"/>
  <c r="X52" i="1"/>
  <c r="U52" i="1"/>
  <c r="R52" i="1"/>
  <c r="O52" i="1"/>
  <c r="AO52" i="1"/>
  <c r="AO51" i="1"/>
  <c r="AG51" i="1"/>
  <c r="AD51" i="1"/>
  <c r="AA51" i="1"/>
  <c r="X51" i="1"/>
  <c r="U51" i="1"/>
  <c r="R51" i="1"/>
  <c r="O51" i="1"/>
  <c r="AO50" i="1"/>
  <c r="AG50" i="1"/>
  <c r="AD50" i="1"/>
  <c r="AA50" i="1"/>
  <c r="X50" i="1"/>
  <c r="U50" i="1"/>
  <c r="R50" i="1"/>
  <c r="O50" i="1"/>
  <c r="AG49" i="1"/>
  <c r="AD49" i="1"/>
  <c r="AA49" i="1"/>
  <c r="X49" i="1"/>
  <c r="U49" i="1"/>
  <c r="R49" i="1"/>
  <c r="O49" i="1"/>
  <c r="AO49" i="1"/>
  <c r="AO48" i="1"/>
  <c r="AG48" i="1"/>
  <c r="AD48" i="1"/>
  <c r="AA48" i="1"/>
  <c r="X48" i="1"/>
  <c r="U48" i="1"/>
  <c r="R48" i="1"/>
  <c r="O48" i="1"/>
  <c r="AO47" i="1"/>
  <c r="AG47" i="1"/>
  <c r="AD47" i="1"/>
  <c r="AA47" i="1"/>
  <c r="X47" i="1"/>
  <c r="U47" i="1"/>
  <c r="R47" i="1"/>
  <c r="O47" i="1"/>
  <c r="AG46" i="1"/>
  <c r="AD46" i="1"/>
  <c r="AA46" i="1"/>
  <c r="X46" i="1"/>
  <c r="U46" i="1"/>
  <c r="R46" i="1"/>
  <c r="O46" i="1"/>
  <c r="AO46" i="1"/>
  <c r="AO45" i="1"/>
  <c r="AG45" i="1"/>
  <c r="AD45" i="1"/>
  <c r="AA45" i="1"/>
  <c r="X45" i="1"/>
  <c r="U45" i="1"/>
  <c r="R45" i="1"/>
  <c r="O45" i="1"/>
  <c r="AO44" i="1"/>
  <c r="AG44" i="1"/>
  <c r="AD44" i="1"/>
  <c r="AA44" i="1"/>
  <c r="X44" i="1"/>
  <c r="U44" i="1"/>
  <c r="R44" i="1"/>
  <c r="O44" i="1"/>
  <c r="AG43" i="1"/>
  <c r="AD43" i="1"/>
  <c r="AA43" i="1"/>
  <c r="X43" i="1"/>
  <c r="U43" i="1"/>
  <c r="R43" i="1"/>
  <c r="O43" i="1"/>
  <c r="AO43" i="1"/>
  <c r="AO42" i="1"/>
  <c r="AG42" i="1"/>
  <c r="AD42" i="1"/>
  <c r="AA42" i="1"/>
  <c r="X42" i="1"/>
  <c r="U42" i="1"/>
  <c r="R42" i="1"/>
  <c r="O42" i="1"/>
  <c r="AO41" i="1"/>
  <c r="AG41" i="1"/>
  <c r="AD41" i="1"/>
  <c r="AA41" i="1"/>
  <c r="X41" i="1"/>
  <c r="U41" i="1"/>
  <c r="R41" i="1"/>
  <c r="O41" i="1"/>
  <c r="AG40" i="1"/>
  <c r="AD40" i="1"/>
  <c r="AA40" i="1"/>
  <c r="X40" i="1"/>
  <c r="U40" i="1"/>
  <c r="R40" i="1"/>
  <c r="O40" i="1"/>
  <c r="AO40" i="1"/>
  <c r="AO39" i="1"/>
  <c r="AG39" i="1"/>
  <c r="AD39" i="1"/>
  <c r="AA39" i="1"/>
  <c r="X39" i="1"/>
  <c r="U39" i="1"/>
  <c r="R39" i="1"/>
  <c r="O39" i="1"/>
  <c r="AO38" i="1"/>
  <c r="AG38" i="1"/>
  <c r="AD38" i="1"/>
  <c r="AA38" i="1"/>
  <c r="X38" i="1"/>
  <c r="U38" i="1"/>
  <c r="R38" i="1"/>
  <c r="O38" i="1"/>
  <c r="AG37" i="1"/>
  <c r="AD37" i="1"/>
  <c r="AA37" i="1"/>
  <c r="X37" i="1"/>
  <c r="U37" i="1"/>
  <c r="R37" i="1"/>
  <c r="O37" i="1"/>
  <c r="AO37" i="1"/>
  <c r="AO36" i="1"/>
  <c r="AG36" i="1"/>
  <c r="AD36" i="1"/>
  <c r="AA36" i="1"/>
  <c r="X36" i="1"/>
  <c r="U36" i="1"/>
  <c r="R36" i="1"/>
  <c r="O36" i="1"/>
  <c r="AO35" i="1"/>
  <c r="AG35" i="1"/>
  <c r="AD35" i="1"/>
  <c r="AA35" i="1"/>
  <c r="X35" i="1"/>
  <c r="U35" i="1"/>
  <c r="R35" i="1"/>
  <c r="O35" i="1"/>
  <c r="AG34" i="1"/>
  <c r="AD34" i="1"/>
  <c r="AA34" i="1"/>
  <c r="X34" i="1"/>
  <c r="U34" i="1"/>
  <c r="R34" i="1"/>
  <c r="O34" i="1"/>
  <c r="AO34" i="1"/>
  <c r="AO33" i="1"/>
  <c r="AG33" i="1"/>
  <c r="AD33" i="1"/>
  <c r="AA33" i="1"/>
  <c r="X33" i="1"/>
  <c r="U33" i="1"/>
  <c r="R33" i="1"/>
  <c r="O33" i="1"/>
  <c r="AO32" i="1"/>
  <c r="AG32" i="1"/>
  <c r="AD32" i="1"/>
  <c r="AA32" i="1"/>
  <c r="X32" i="1"/>
  <c r="U32" i="1"/>
  <c r="R32" i="1"/>
  <c r="O32" i="1"/>
  <c r="AG31" i="1"/>
  <c r="AD31" i="1"/>
  <c r="AA31" i="1"/>
  <c r="X31" i="1"/>
  <c r="U31" i="1"/>
  <c r="R31" i="1"/>
  <c r="O31" i="1"/>
  <c r="AO31" i="1"/>
  <c r="AO30" i="1"/>
  <c r="AG30" i="1"/>
  <c r="AD30" i="1"/>
  <c r="AA30" i="1"/>
  <c r="X30" i="1"/>
  <c r="U30" i="1"/>
  <c r="R30" i="1"/>
  <c r="O30" i="1"/>
  <c r="AO29" i="1"/>
  <c r="AG29" i="1"/>
  <c r="AD29" i="1"/>
  <c r="AA29" i="1"/>
  <c r="X29" i="1"/>
  <c r="U29" i="1"/>
  <c r="R29" i="1"/>
  <c r="O29" i="1"/>
  <c r="AG28" i="1"/>
  <c r="Y226" i="1"/>
  <c r="M226" i="1"/>
  <c r="M5" i="5" s="1"/>
  <c r="AO28" i="1"/>
  <c r="AO27" i="1"/>
  <c r="AG27" i="1"/>
  <c r="AD27" i="1"/>
  <c r="AA27" i="1"/>
  <c r="X27" i="1"/>
  <c r="U27" i="1"/>
  <c r="R27" i="1"/>
  <c r="O27" i="1"/>
  <c r="AO26" i="1"/>
  <c r="AG26" i="1"/>
  <c r="AD26" i="1"/>
  <c r="AA26" i="1"/>
  <c r="X26" i="1"/>
  <c r="U26" i="1"/>
  <c r="R26" i="1"/>
  <c r="O26" i="1"/>
  <c r="AG25" i="1"/>
  <c r="AD25" i="1"/>
  <c r="AA25" i="1"/>
  <c r="X25" i="1"/>
  <c r="U25" i="1"/>
  <c r="R25" i="1"/>
  <c r="O25" i="1"/>
  <c r="AO25" i="1"/>
  <c r="AG24" i="1"/>
  <c r="AD24" i="1"/>
  <c r="AA24" i="1"/>
  <c r="X24" i="1"/>
  <c r="U24" i="1"/>
  <c r="R24" i="1"/>
  <c r="O24" i="1"/>
  <c r="AO24" i="1"/>
  <c r="AO23" i="1"/>
  <c r="AG23" i="1"/>
  <c r="AD23" i="1"/>
  <c r="AA23" i="1"/>
  <c r="X23" i="1"/>
  <c r="U23" i="1"/>
  <c r="R23" i="1"/>
  <c r="O23" i="1"/>
  <c r="AG22" i="1"/>
  <c r="AD22" i="1"/>
  <c r="AA22" i="1"/>
  <c r="X22" i="1"/>
  <c r="U22" i="1"/>
  <c r="R22" i="1"/>
  <c r="O22" i="1"/>
  <c r="AO22" i="1"/>
  <c r="AG21" i="1"/>
  <c r="AD21" i="1"/>
  <c r="AA21" i="1"/>
  <c r="X21" i="1"/>
  <c r="U21" i="1"/>
  <c r="R21" i="1"/>
  <c r="O21" i="1"/>
  <c r="AO21" i="1"/>
  <c r="AO20" i="1"/>
  <c r="AG20" i="1"/>
  <c r="AD20" i="1"/>
  <c r="AA20" i="1"/>
  <c r="X20" i="1"/>
  <c r="U20" i="1"/>
  <c r="R20" i="1"/>
  <c r="O20" i="1"/>
  <c r="AG19" i="1"/>
  <c r="AD19" i="1"/>
  <c r="AA19" i="1"/>
  <c r="X19" i="1"/>
  <c r="U19" i="1"/>
  <c r="R19" i="1"/>
  <c r="O19" i="1"/>
  <c r="AO19" i="1"/>
  <c r="AG18" i="1"/>
  <c r="AD18" i="1"/>
  <c r="AA18" i="1"/>
  <c r="X18" i="1"/>
  <c r="U18" i="1"/>
  <c r="R18" i="1"/>
  <c r="O18" i="1"/>
  <c r="AO18" i="1"/>
  <c r="AO17" i="1"/>
  <c r="AG17" i="1"/>
  <c r="AD17" i="1"/>
  <c r="AA17" i="1"/>
  <c r="X17" i="1"/>
  <c r="U17" i="1"/>
  <c r="R17" i="1"/>
  <c r="O17" i="1"/>
  <c r="AG16" i="1"/>
  <c r="AD16" i="1"/>
  <c r="AA16" i="1"/>
  <c r="X16" i="1"/>
  <c r="U16" i="1"/>
  <c r="R16" i="1"/>
  <c r="O16" i="1"/>
  <c r="AO16" i="1"/>
  <c r="AG15" i="1"/>
  <c r="AD15" i="1"/>
  <c r="AA15" i="1"/>
  <c r="X15" i="1"/>
  <c r="U15" i="1"/>
  <c r="R15" i="1"/>
  <c r="O15" i="1"/>
  <c r="AO15" i="1"/>
  <c r="AO14" i="1"/>
  <c r="AG14" i="1"/>
  <c r="AD14" i="1"/>
  <c r="AA14" i="1"/>
  <c r="X14" i="1"/>
  <c r="U14" i="1"/>
  <c r="R14" i="1"/>
  <c r="O14" i="1"/>
  <c r="AG13" i="1"/>
  <c r="AD13" i="1"/>
  <c r="AA13" i="1"/>
  <c r="X13" i="1"/>
  <c r="U13" i="1"/>
  <c r="R13" i="1"/>
  <c r="O13" i="1"/>
  <c r="AO13" i="1"/>
  <c r="AG12" i="1"/>
  <c r="AD12" i="1"/>
  <c r="AA12" i="1"/>
  <c r="X12" i="1"/>
  <c r="U12" i="1"/>
  <c r="R12" i="1"/>
  <c r="O12" i="1"/>
  <c r="AO12" i="1"/>
  <c r="AO11" i="1"/>
  <c r="AG11" i="1"/>
  <c r="AD11" i="1"/>
  <c r="AA11" i="1"/>
  <c r="X11" i="1"/>
  <c r="U11" i="1"/>
  <c r="R11" i="1"/>
  <c r="O11" i="1"/>
  <c r="AG10" i="1"/>
  <c r="AD10" i="1"/>
  <c r="AA10" i="1"/>
  <c r="X10" i="1"/>
  <c r="U10" i="1"/>
  <c r="R10" i="1"/>
  <c r="O10" i="1"/>
  <c r="AO10" i="1"/>
  <c r="AG9" i="1"/>
  <c r="AA9" i="1"/>
  <c r="U9" i="1"/>
  <c r="O9" i="1"/>
  <c r="AO9" i="1"/>
  <c r="AO8" i="1"/>
  <c r="AG8" i="1"/>
  <c r="AD8" i="1"/>
  <c r="AA8" i="1"/>
  <c r="X8" i="1"/>
  <c r="U8" i="1"/>
  <c r="R8" i="1"/>
  <c r="O8" i="1"/>
  <c r="AG7" i="1"/>
  <c r="AD7" i="1"/>
  <c r="AA7" i="1"/>
  <c r="X7" i="1"/>
  <c r="U7" i="1"/>
  <c r="R7" i="1"/>
  <c r="O7" i="1"/>
  <c r="AO7" i="1"/>
  <c r="AG6" i="1"/>
  <c r="AD6" i="1"/>
  <c r="AA6" i="1"/>
  <c r="X6" i="1"/>
  <c r="U6" i="1"/>
  <c r="R6" i="1"/>
  <c r="O6" i="1"/>
  <c r="AO6" i="1"/>
  <c r="AO5" i="1"/>
  <c r="AG5" i="1"/>
  <c r="AD5" i="1"/>
  <c r="AA5" i="1"/>
  <c r="X5" i="1"/>
  <c r="U5" i="1"/>
  <c r="R5" i="1"/>
  <c r="O5" i="1"/>
  <c r="AG4" i="1"/>
  <c r="AD4" i="1"/>
  <c r="AA4" i="1"/>
  <c r="X4" i="1"/>
  <c r="U4" i="1"/>
  <c r="R4" i="1"/>
  <c r="O4" i="1"/>
  <c r="AO4" i="1"/>
  <c r="AG3" i="1"/>
  <c r="AD3" i="1"/>
  <c r="AA3" i="1"/>
  <c r="X3" i="1"/>
  <c r="U3" i="1"/>
  <c r="R3" i="1"/>
  <c r="O3" i="1"/>
  <c r="AO3" i="1"/>
  <c r="AO2" i="1"/>
  <c r="AH224" i="1"/>
  <c r="P3" i="5" s="1"/>
  <c r="AG2" i="1"/>
  <c r="AB224" i="1"/>
  <c r="AA2" i="1"/>
  <c r="V224" i="1"/>
  <c r="U2" i="1"/>
  <c r="P224" i="1"/>
  <c r="O2" i="1"/>
  <c r="R233" i="1" l="1"/>
  <c r="P237" i="1"/>
  <c r="U235" i="1"/>
  <c r="D78" i="2"/>
  <c r="A9" i="5"/>
  <c r="D72" i="2"/>
  <c r="A3" i="5"/>
  <c r="E77" i="2"/>
  <c r="B8" i="5"/>
  <c r="E75" i="2"/>
  <c r="B6" i="5"/>
  <c r="E73" i="2"/>
  <c r="B4" i="5"/>
  <c r="O233" i="1"/>
  <c r="O234" i="1"/>
  <c r="M237" i="1"/>
  <c r="M16" i="5" s="1"/>
  <c r="AD235" i="1"/>
  <c r="J230" i="1"/>
  <c r="J9" i="5" s="1"/>
  <c r="J237" i="1"/>
  <c r="J16" i="5" s="1"/>
  <c r="R235" i="1"/>
  <c r="AD234" i="1"/>
  <c r="R236" i="1"/>
  <c r="AA67" i="2"/>
  <c r="F11" i="5" s="1"/>
  <c r="N3" i="2"/>
  <c r="K5" i="2"/>
  <c r="Z5" i="2"/>
  <c r="N9" i="2"/>
  <c r="D68" i="2"/>
  <c r="K11" i="2"/>
  <c r="W13" i="2"/>
  <c r="D60" i="2"/>
  <c r="Q17" i="2"/>
  <c r="W21" i="2"/>
  <c r="L61" i="2"/>
  <c r="W26" i="2"/>
  <c r="W28" i="2"/>
  <c r="T31" i="2"/>
  <c r="K69" i="2"/>
  <c r="G82" i="2" s="1"/>
  <c r="H37" i="2"/>
  <c r="X63" i="2"/>
  <c r="Q42" i="2"/>
  <c r="N45" i="2"/>
  <c r="D64" i="2"/>
  <c r="F65" i="2"/>
  <c r="K54" i="2"/>
  <c r="T4" i="2"/>
  <c r="K8" i="2"/>
  <c r="H21" i="2"/>
  <c r="Q30" i="2"/>
  <c r="K32" i="2"/>
  <c r="V62" i="2"/>
  <c r="W62" i="2" s="1"/>
  <c r="N35" i="2"/>
  <c r="K37" i="2"/>
  <c r="T43" i="2"/>
  <c r="X64" i="2"/>
  <c r="H50" i="2"/>
  <c r="W50" i="2"/>
  <c r="Q6" i="2"/>
  <c r="W7" i="2"/>
  <c r="H10" i="2"/>
  <c r="N11" i="2"/>
  <c r="O60" i="2"/>
  <c r="H15" i="2"/>
  <c r="T17" i="2"/>
  <c r="R61" i="2"/>
  <c r="T30" i="2"/>
  <c r="N32" i="2"/>
  <c r="X62" i="2"/>
  <c r="Q35" i="2"/>
  <c r="Z40" i="2"/>
  <c r="Z50" i="2"/>
  <c r="X65" i="2"/>
  <c r="Z65" i="2" s="1"/>
  <c r="Q11" i="2"/>
  <c r="W17" i="2"/>
  <c r="G62" i="2"/>
  <c r="K39" i="2"/>
  <c r="AA64" i="2"/>
  <c r="F8" i="5" s="1"/>
  <c r="N2" i="2"/>
  <c r="Z4" i="2"/>
  <c r="H20" i="2"/>
  <c r="I61" i="2"/>
  <c r="W25" i="2"/>
  <c r="W27" i="2"/>
  <c r="J61" i="2"/>
  <c r="L62" i="2"/>
  <c r="O63" i="2"/>
  <c r="H49" i="2"/>
  <c r="T51" i="2"/>
  <c r="L65" i="2"/>
  <c r="Q54" i="2"/>
  <c r="K4" i="2"/>
  <c r="Q8" i="2"/>
  <c r="T11" i="2"/>
  <c r="K12" i="2"/>
  <c r="Q13" i="2"/>
  <c r="U60" i="2"/>
  <c r="N15" i="2"/>
  <c r="T16" i="2"/>
  <c r="H17" i="2"/>
  <c r="N31" i="2"/>
  <c r="W33" i="2"/>
  <c r="P63" i="2"/>
  <c r="T41" i="2"/>
  <c r="Q44" i="2"/>
  <c r="K46" i="2"/>
  <c r="W51" i="2"/>
  <c r="K52" i="2"/>
  <c r="M65" i="2"/>
  <c r="N65" i="2" s="1"/>
  <c r="V60" i="2"/>
  <c r="W60" i="2" s="1"/>
  <c r="BZ60" i="2" s="1"/>
  <c r="K17" i="2"/>
  <c r="K25" i="2"/>
  <c r="O62" i="2"/>
  <c r="W41" i="2"/>
  <c r="T44" i="2"/>
  <c r="N53" i="2"/>
  <c r="T5" i="2"/>
  <c r="F61" i="2"/>
  <c r="C5" i="5" s="1"/>
  <c r="R62" i="2"/>
  <c r="W5" i="2"/>
  <c r="K6" i="2"/>
  <c r="T15" i="2"/>
  <c r="H24" i="2"/>
  <c r="T28" i="2"/>
  <c r="H29" i="2"/>
  <c r="K33" i="2"/>
  <c r="T37" i="2"/>
  <c r="Q39" i="2"/>
  <c r="K41" i="2"/>
  <c r="W48" i="2"/>
  <c r="Z51" i="2"/>
  <c r="H8" i="2"/>
  <c r="Z19" i="2"/>
  <c r="H44" i="2"/>
  <c r="T50" i="2"/>
  <c r="AY69" i="2"/>
  <c r="H82" i="2"/>
  <c r="M59" i="2"/>
  <c r="M67" i="2"/>
  <c r="M66" i="2"/>
  <c r="Y59" i="2"/>
  <c r="Y67" i="2"/>
  <c r="Y66" i="2"/>
  <c r="Z66" i="2" s="1"/>
  <c r="P60" i="2"/>
  <c r="Q60" i="2" s="1"/>
  <c r="O68" i="2"/>
  <c r="Z26" i="2"/>
  <c r="S69" i="2"/>
  <c r="T69" i="2" s="1"/>
  <c r="T29" i="2"/>
  <c r="P62" i="2"/>
  <c r="Q62" i="2" s="1"/>
  <c r="Q34" i="2"/>
  <c r="H36" i="2"/>
  <c r="N44" i="2"/>
  <c r="I64" i="2"/>
  <c r="Y64" i="2"/>
  <c r="Z47" i="2"/>
  <c r="Q14" i="2"/>
  <c r="N21" i="2"/>
  <c r="S61" i="2"/>
  <c r="Q40" i="2"/>
  <c r="Q52" i="2"/>
  <c r="T53" i="2"/>
  <c r="S65" i="2"/>
  <c r="X67" i="2"/>
  <c r="X66" i="2"/>
  <c r="X59" i="2"/>
  <c r="O66" i="2"/>
  <c r="O59" i="2"/>
  <c r="O67" i="2"/>
  <c r="AA66" i="2"/>
  <c r="F10" i="5" s="1"/>
  <c r="AA59" i="2"/>
  <c r="F3" i="5" s="1"/>
  <c r="R60" i="2"/>
  <c r="T23" i="2"/>
  <c r="W24" i="2"/>
  <c r="N26" i="2"/>
  <c r="F62" i="2"/>
  <c r="C6" i="5" s="1"/>
  <c r="S62" i="2"/>
  <c r="K36" i="2"/>
  <c r="E63" i="2"/>
  <c r="D63" i="2"/>
  <c r="R63" i="2"/>
  <c r="Z43" i="2"/>
  <c r="W46" i="2"/>
  <c r="T49" i="2"/>
  <c r="P64" i="2"/>
  <c r="L67" i="2"/>
  <c r="L59" i="2"/>
  <c r="L66" i="2"/>
  <c r="P67" i="2"/>
  <c r="P66" i="2"/>
  <c r="P59" i="2"/>
  <c r="T10" i="2"/>
  <c r="F60" i="2"/>
  <c r="C4" i="5" s="1"/>
  <c r="S60" i="2"/>
  <c r="F68" i="2"/>
  <c r="C12" i="5" s="1"/>
  <c r="S68" i="2"/>
  <c r="T68" i="2" s="1"/>
  <c r="G61" i="2"/>
  <c r="D5" i="5" s="1"/>
  <c r="U61" i="2"/>
  <c r="X61" i="2"/>
  <c r="F63" i="2"/>
  <c r="C7" i="5" s="1"/>
  <c r="S63" i="2"/>
  <c r="G63" i="2"/>
  <c r="H41" i="2"/>
  <c r="M64" i="2"/>
  <c r="N47" i="2"/>
  <c r="V65" i="2"/>
  <c r="W53" i="2"/>
  <c r="AA68" i="2"/>
  <c r="D67" i="2"/>
  <c r="D66" i="2"/>
  <c r="E59" i="2"/>
  <c r="Q2" i="2"/>
  <c r="G60" i="2"/>
  <c r="D4" i="5" s="1"/>
  <c r="T14" i="2"/>
  <c r="W16" i="2"/>
  <c r="G68" i="2"/>
  <c r="H23" i="2"/>
  <c r="V61" i="2"/>
  <c r="T27" i="2"/>
  <c r="K29" i="2"/>
  <c r="Z69" i="2"/>
  <c r="U62" i="2"/>
  <c r="T39" i="2"/>
  <c r="Q47" i="2"/>
  <c r="O64" i="2"/>
  <c r="F66" i="2"/>
  <c r="C10" i="5" s="1"/>
  <c r="F59" i="2"/>
  <c r="C3" i="5" s="1"/>
  <c r="R66" i="2"/>
  <c r="R59" i="2"/>
  <c r="R67" i="2"/>
  <c r="U68" i="2"/>
  <c r="I62" i="2"/>
  <c r="G66" i="2"/>
  <c r="D10" i="5" s="1"/>
  <c r="G59" i="2"/>
  <c r="D3" i="5" s="1"/>
  <c r="G67" i="2"/>
  <c r="D11" i="5" s="1"/>
  <c r="S67" i="2"/>
  <c r="S66" i="2"/>
  <c r="I68" i="2"/>
  <c r="V68" i="2"/>
  <c r="H27" i="2"/>
  <c r="J62" i="2"/>
  <c r="W34" i="2"/>
  <c r="V63" i="2"/>
  <c r="W40" i="2"/>
  <c r="J60" i="2"/>
  <c r="K60" i="2" s="1"/>
  <c r="W14" i="2"/>
  <c r="J68" i="2"/>
  <c r="W22" i="2"/>
  <c r="K23" i="2"/>
  <c r="Y61" i="2"/>
  <c r="Z23" i="2"/>
  <c r="K34" i="2"/>
  <c r="J63" i="2"/>
  <c r="K40" i="2"/>
  <c r="S59" i="2"/>
  <c r="I59" i="2"/>
  <c r="I66" i="2"/>
  <c r="I67" i="2"/>
  <c r="U59" i="2"/>
  <c r="U67" i="2"/>
  <c r="U66" i="2"/>
  <c r="K14" i="2"/>
  <c r="Q18" i="2"/>
  <c r="K22" i="2"/>
  <c r="X68" i="2"/>
  <c r="AA61" i="2"/>
  <c r="F5" i="5" s="1"/>
  <c r="L63" i="2"/>
  <c r="J65" i="2"/>
  <c r="K65" i="2" s="1"/>
  <c r="P68" i="2"/>
  <c r="J59" i="2"/>
  <c r="J66" i="2"/>
  <c r="J67" i="2"/>
  <c r="V59" i="2"/>
  <c r="V67" i="2"/>
  <c r="V66" i="2"/>
  <c r="L60" i="2"/>
  <c r="N14" i="2"/>
  <c r="Y60" i="2"/>
  <c r="T19" i="2"/>
  <c r="L68" i="2"/>
  <c r="Y68" i="2"/>
  <c r="M61" i="2"/>
  <c r="N23" i="2"/>
  <c r="Q69" i="2"/>
  <c r="Z34" i="2"/>
  <c r="Z44" i="2"/>
  <c r="U64" i="2"/>
  <c r="X60" i="2"/>
  <c r="F67" i="2"/>
  <c r="C11" i="5" s="1"/>
  <c r="H69" i="2"/>
  <c r="K2" i="2"/>
  <c r="W2" i="2"/>
  <c r="Z13" i="2"/>
  <c r="M60" i="2"/>
  <c r="AA60" i="2"/>
  <c r="F4" i="5" s="1"/>
  <c r="H19" i="2"/>
  <c r="M68" i="2"/>
  <c r="Z22" i="2"/>
  <c r="O61" i="2"/>
  <c r="Q23" i="2"/>
  <c r="Q29" i="2"/>
  <c r="Z33" i="2"/>
  <c r="N34" i="2"/>
  <c r="AA62" i="2"/>
  <c r="F6" i="5" s="1"/>
  <c r="AA63" i="2"/>
  <c r="F7" i="5" s="1"/>
  <c r="L64" i="2"/>
  <c r="U65" i="2"/>
  <c r="I63" i="2"/>
  <c r="U63" i="2"/>
  <c r="P61" i="2"/>
  <c r="W69" i="2"/>
  <c r="D62" i="2"/>
  <c r="AP69" i="2"/>
  <c r="E61" i="2"/>
  <c r="D61" i="2"/>
  <c r="W29" i="2"/>
  <c r="M63" i="2"/>
  <c r="Y63" i="2"/>
  <c r="F64" i="2"/>
  <c r="C8" i="5" s="1"/>
  <c r="R64" i="2"/>
  <c r="G64" i="2"/>
  <c r="S64" i="2"/>
  <c r="T64" i="2" s="1"/>
  <c r="O65" i="2"/>
  <c r="Q56" i="2"/>
  <c r="J64" i="2"/>
  <c r="V64" i="2"/>
  <c r="W64" i="2" s="1"/>
  <c r="P65" i="2"/>
  <c r="K47" i="2"/>
  <c r="W47" i="2"/>
  <c r="Q53" i="2"/>
  <c r="M62" i="2"/>
  <c r="Y62" i="2"/>
  <c r="R65" i="2"/>
  <c r="T54" i="2"/>
  <c r="M224" i="1"/>
  <c r="M3" i="5" s="1"/>
  <c r="Y224" i="1"/>
  <c r="Q226" i="1"/>
  <c r="AC226" i="1"/>
  <c r="N224" i="1"/>
  <c r="N3" i="5" s="1"/>
  <c r="Z224" i="1"/>
  <c r="V225" i="1"/>
  <c r="AH225" i="1"/>
  <c r="P4" i="5" s="1"/>
  <c r="R28" i="1"/>
  <c r="AD28" i="1"/>
  <c r="X62" i="1"/>
  <c r="X65" i="1"/>
  <c r="X89" i="1"/>
  <c r="AF229" i="1"/>
  <c r="AG229" i="1" s="1"/>
  <c r="AG110" i="1"/>
  <c r="X140" i="1"/>
  <c r="W225" i="1"/>
  <c r="S226" i="1"/>
  <c r="T226" i="1"/>
  <c r="Q224" i="1"/>
  <c r="AC224" i="1"/>
  <c r="M225" i="1"/>
  <c r="M4" i="5" s="1"/>
  <c r="Y225" i="1"/>
  <c r="U28" i="1"/>
  <c r="X86" i="1"/>
  <c r="V229" i="1"/>
  <c r="X122" i="1"/>
  <c r="AE226" i="1"/>
  <c r="AF226" i="1"/>
  <c r="T229" i="1"/>
  <c r="U229" i="1" s="1"/>
  <c r="U110" i="1"/>
  <c r="X113" i="1"/>
  <c r="X125" i="1"/>
  <c r="R2" i="1"/>
  <c r="AD2" i="1"/>
  <c r="N225" i="1"/>
  <c r="N4" i="5" s="1"/>
  <c r="Z225" i="1"/>
  <c r="V226" i="1"/>
  <c r="V230" i="1" s="1"/>
  <c r="AH226" i="1"/>
  <c r="P5" i="5" s="1"/>
  <c r="AF228" i="1"/>
  <c r="AG228" i="1" s="1"/>
  <c r="AG98" i="1"/>
  <c r="S224" i="1"/>
  <c r="AE224" i="1"/>
  <c r="W226" i="1"/>
  <c r="AH228" i="1"/>
  <c r="P7" i="5" s="1"/>
  <c r="T224" i="1"/>
  <c r="AF224" i="1"/>
  <c r="P225" i="1"/>
  <c r="AB225" i="1"/>
  <c r="X28" i="1"/>
  <c r="U53" i="1"/>
  <c r="AF227" i="1"/>
  <c r="AG227" i="1" s="1"/>
  <c r="AG95" i="1"/>
  <c r="T228" i="1"/>
  <c r="U228" i="1" s="1"/>
  <c r="U98" i="1"/>
  <c r="X104" i="1"/>
  <c r="X134" i="1"/>
  <c r="Q225" i="1"/>
  <c r="AC225" i="1"/>
  <c r="O208" i="1"/>
  <c r="N235" i="1"/>
  <c r="X9" i="1"/>
  <c r="R9" i="1"/>
  <c r="AD9" i="1"/>
  <c r="N226" i="1"/>
  <c r="Z226" i="1"/>
  <c r="AA226" i="1" s="1"/>
  <c r="T227" i="1"/>
  <c r="U227" i="1" s="1"/>
  <c r="U95" i="1"/>
  <c r="X131" i="1"/>
  <c r="W224" i="1"/>
  <c r="S225" i="1"/>
  <c r="AE225" i="1"/>
  <c r="O28" i="1"/>
  <c r="P281" i="1" s="1"/>
  <c r="AA28" i="1"/>
  <c r="X71" i="1"/>
  <c r="X74" i="1"/>
  <c r="X77" i="1"/>
  <c r="X116" i="1"/>
  <c r="X143" i="1"/>
  <c r="Z231" i="1"/>
  <c r="Z232" i="1"/>
  <c r="AA232" i="1" s="1"/>
  <c r="O214" i="1"/>
  <c r="N236" i="1"/>
  <c r="X2" i="1"/>
  <c r="T225" i="1"/>
  <c r="AF225" i="1"/>
  <c r="P226" i="1"/>
  <c r="AB226" i="1"/>
  <c r="X68" i="1"/>
  <c r="X95" i="1"/>
  <c r="X98" i="1"/>
  <c r="N231" i="1"/>
  <c r="N10" i="5" s="1"/>
  <c r="AB237" i="1"/>
  <c r="N232" i="1"/>
  <c r="V233" i="1"/>
  <c r="AC237" i="1"/>
  <c r="AD231" i="1"/>
  <c r="AD232" i="1"/>
  <c r="U173" i="1"/>
  <c r="X182" i="1"/>
  <c r="U188" i="1"/>
  <c r="U200" i="1"/>
  <c r="V235" i="1"/>
  <c r="AH236" i="1"/>
  <c r="P15" i="5" s="1"/>
  <c r="N227" i="1"/>
  <c r="Z227" i="1"/>
  <c r="AA227" i="1" s="1"/>
  <c r="N228" i="1"/>
  <c r="Z228" i="1"/>
  <c r="AA228" i="1" s="1"/>
  <c r="N229" i="1"/>
  <c r="Z229" i="1"/>
  <c r="AA229" i="1" s="1"/>
  <c r="X208" i="1"/>
  <c r="W235" i="1"/>
  <c r="U236" i="1"/>
  <c r="O95" i="1"/>
  <c r="Q237" i="1"/>
  <c r="R237" i="1" s="1"/>
  <c r="R231" i="1"/>
  <c r="R232" i="1"/>
  <c r="X173" i="1"/>
  <c r="AA233" i="1"/>
  <c r="X188" i="1"/>
  <c r="X200" i="1"/>
  <c r="U206" i="1"/>
  <c r="P227" i="1"/>
  <c r="R227" i="1" s="1"/>
  <c r="AB227" i="1"/>
  <c r="P228" i="1"/>
  <c r="AB228" i="1"/>
  <c r="P229" i="1"/>
  <c r="R229" i="1" s="1"/>
  <c r="AB229" i="1"/>
  <c r="AD229" i="1" s="1"/>
  <c r="AG158" i="1"/>
  <c r="AG231" i="1"/>
  <c r="AG164" i="1"/>
  <c r="AG170" i="1"/>
  <c r="AG176" i="1"/>
  <c r="U179" i="1"/>
  <c r="X194" i="1"/>
  <c r="AG203" i="1"/>
  <c r="AA208" i="1"/>
  <c r="Z235" i="1"/>
  <c r="AA235" i="1" s="1"/>
  <c r="V236" i="1"/>
  <c r="X236" i="1" s="1"/>
  <c r="AD227" i="1"/>
  <c r="R228" i="1"/>
  <c r="AD228" i="1"/>
  <c r="AH231" i="1"/>
  <c r="P10" i="5" s="1"/>
  <c r="AH232" i="1"/>
  <c r="P11" i="5" s="1"/>
  <c r="AG197" i="1"/>
  <c r="R234" i="1"/>
  <c r="AH234" i="1"/>
  <c r="P13" i="5" s="1"/>
  <c r="X206" i="1"/>
  <c r="R95" i="1"/>
  <c r="U231" i="1"/>
  <c r="V231" i="1"/>
  <c r="U164" i="1"/>
  <c r="V232" i="1"/>
  <c r="U176" i="1"/>
  <c r="U185" i="1"/>
  <c r="U203" i="1"/>
  <c r="X212" i="1"/>
  <c r="AA214" i="1"/>
  <c r="Z236" i="1"/>
  <c r="AA236" i="1" s="1"/>
  <c r="Y237" i="1"/>
  <c r="X164" i="1"/>
  <c r="X176" i="1"/>
  <c r="AG182" i="1"/>
  <c r="X185" i="1"/>
  <c r="AG188" i="1"/>
  <c r="X203" i="1"/>
  <c r="AD236" i="1"/>
  <c r="X227" i="1"/>
  <c r="X228" i="1"/>
  <c r="W229" i="1"/>
  <c r="U182" i="1"/>
  <c r="Z234" i="1"/>
  <c r="AA234" i="1" s="1"/>
  <c r="X209" i="1"/>
  <c r="AG236" i="1"/>
  <c r="R208" i="1"/>
  <c r="AD208" i="1"/>
  <c r="R214" i="1"/>
  <c r="AD214" i="1"/>
  <c r="O182" i="1"/>
  <c r="S231" i="1"/>
  <c r="AE231" i="1"/>
  <c r="W232" i="1"/>
  <c r="X159" i="1"/>
  <c r="T234" i="1"/>
  <c r="U234" i="1" s="1"/>
  <c r="AF234" i="1"/>
  <c r="AG234" i="1" s="1"/>
  <c r="U208" i="1"/>
  <c r="AG208" i="1"/>
  <c r="R203" i="1"/>
  <c r="AD203" i="1"/>
  <c r="W234" i="1"/>
  <c r="X234" i="1" s="1"/>
  <c r="X214" i="1"/>
  <c r="T233" i="1"/>
  <c r="U233" i="1" s="1"/>
  <c r="AF233" i="1"/>
  <c r="AG233" i="1" s="1"/>
  <c r="S232" i="1"/>
  <c r="U232" i="1" s="1"/>
  <c r="AE232" i="1"/>
  <c r="AG232" i="1" s="1"/>
  <c r="W233" i="1"/>
  <c r="O235" i="1" l="1"/>
  <c r="N14" i="5"/>
  <c r="AB230" i="1"/>
  <c r="AB238" i="1" s="1"/>
  <c r="O236" i="1"/>
  <c r="N15" i="5"/>
  <c r="O232" i="1"/>
  <c r="N11" i="5"/>
  <c r="O228" i="1"/>
  <c r="N7" i="5"/>
  <c r="O229" i="1"/>
  <c r="N8" i="5"/>
  <c r="AI234" i="1"/>
  <c r="AN234" i="1" s="1"/>
  <c r="AO234" i="1" s="1"/>
  <c r="AR234" i="1" s="1"/>
  <c r="O13" i="5"/>
  <c r="R13" i="5" s="1"/>
  <c r="AI233" i="1"/>
  <c r="AN233" i="1" s="1"/>
  <c r="AO233" i="1" s="1"/>
  <c r="O12" i="5"/>
  <c r="R12" i="5" s="1"/>
  <c r="X233" i="1"/>
  <c r="O227" i="1"/>
  <c r="N6" i="5"/>
  <c r="J238" i="1"/>
  <c r="J17" i="5" s="1"/>
  <c r="O226" i="1"/>
  <c r="N5" i="5"/>
  <c r="E74" i="2"/>
  <c r="B5" i="5"/>
  <c r="D80" i="2"/>
  <c r="A11" i="5"/>
  <c r="H62" i="2"/>
  <c r="E6" i="5" s="1"/>
  <c r="D6" i="5"/>
  <c r="D75" i="2"/>
  <c r="A6" i="5"/>
  <c r="Q61" i="2"/>
  <c r="W68" i="2"/>
  <c r="H64" i="2"/>
  <c r="E8" i="5" s="1"/>
  <c r="H8" i="5" s="1"/>
  <c r="D8" i="5"/>
  <c r="H68" i="2"/>
  <c r="E12" i="5" s="1"/>
  <c r="D12" i="5"/>
  <c r="N64" i="2"/>
  <c r="D76" i="2"/>
  <c r="A7" i="5"/>
  <c r="K73" i="2"/>
  <c r="E76" i="2"/>
  <c r="B7" i="5"/>
  <c r="H63" i="2"/>
  <c r="E7" i="5" s="1"/>
  <c r="H7" i="5" s="1"/>
  <c r="D7" i="5"/>
  <c r="H65" i="2"/>
  <c r="E9" i="5" s="1"/>
  <c r="H9" i="5" s="1"/>
  <c r="C9" i="5"/>
  <c r="D77" i="2"/>
  <c r="A8" i="5"/>
  <c r="D73" i="2"/>
  <c r="A4" i="5"/>
  <c r="E72" i="2"/>
  <c r="B3" i="5"/>
  <c r="Q65" i="2"/>
  <c r="D74" i="2"/>
  <c r="A5" i="5"/>
  <c r="D79" i="2"/>
  <c r="A10" i="5"/>
  <c r="D81" i="2"/>
  <c r="A12" i="5"/>
  <c r="X229" i="1"/>
  <c r="X226" i="1"/>
  <c r="AH230" i="1"/>
  <c r="P9" i="5" s="1"/>
  <c r="AE230" i="1"/>
  <c r="U226" i="1"/>
  <c r="P230" i="1"/>
  <c r="P238" i="1" s="1"/>
  <c r="AG226" i="1"/>
  <c r="Z64" i="2"/>
  <c r="N61" i="2"/>
  <c r="T62" i="2"/>
  <c r="J75" i="2" s="1"/>
  <c r="T63" i="2"/>
  <c r="J76" i="2" s="1"/>
  <c r="Q67" i="2"/>
  <c r="H59" i="2"/>
  <c r="E3" i="5" s="1"/>
  <c r="H3" i="5" s="1"/>
  <c r="K62" i="2"/>
  <c r="G75" i="2" s="1"/>
  <c r="T61" i="2"/>
  <c r="J74" i="2" s="1"/>
  <c r="W63" i="2"/>
  <c r="K76" i="2" s="1"/>
  <c r="K64" i="2"/>
  <c r="AP64" i="2" s="1"/>
  <c r="K61" i="2"/>
  <c r="AP61" i="2" s="1"/>
  <c r="AG65" i="2"/>
  <c r="F78" i="2"/>
  <c r="CI65" i="2"/>
  <c r="CN65" i="2" s="1"/>
  <c r="CO65" i="2" s="1"/>
  <c r="CY65" i="2" s="1"/>
  <c r="L78" i="2"/>
  <c r="N68" i="2"/>
  <c r="H81" i="2" s="1"/>
  <c r="H66" i="2"/>
  <c r="E10" i="5" s="1"/>
  <c r="H10" i="5" s="1"/>
  <c r="H61" i="2"/>
  <c r="Z62" i="2"/>
  <c r="W67" i="2"/>
  <c r="BZ67" i="2" s="1"/>
  <c r="Q63" i="2"/>
  <c r="N62" i="2"/>
  <c r="H75" i="2" s="1"/>
  <c r="Z63" i="2"/>
  <c r="L76" i="2" s="1"/>
  <c r="K67" i="2"/>
  <c r="AP67" i="2" s="1"/>
  <c r="W61" i="2"/>
  <c r="K74" i="2" s="1"/>
  <c r="W65" i="2"/>
  <c r="BZ65" i="2" s="1"/>
  <c r="T60" i="2"/>
  <c r="BQ60" i="2" s="1"/>
  <c r="Z68" i="2"/>
  <c r="L81" i="2" s="1"/>
  <c r="K68" i="2"/>
  <c r="G81" i="2" s="1"/>
  <c r="T66" i="2"/>
  <c r="J79" i="2" s="1"/>
  <c r="T67" i="2"/>
  <c r="BQ67" i="2" s="1"/>
  <c r="T65" i="2"/>
  <c r="J78" i="2" s="1"/>
  <c r="N59" i="2"/>
  <c r="AY59" i="2" s="1"/>
  <c r="F81" i="2"/>
  <c r="AG68" i="2"/>
  <c r="K80" i="2"/>
  <c r="F72" i="2"/>
  <c r="AG59" i="2"/>
  <c r="BZ61" i="2"/>
  <c r="BQ68" i="2"/>
  <c r="J81" i="2"/>
  <c r="J77" i="2"/>
  <c r="BQ64" i="2"/>
  <c r="W59" i="2"/>
  <c r="AY65" i="2"/>
  <c r="H78" i="2"/>
  <c r="Z61" i="2"/>
  <c r="AG66" i="2"/>
  <c r="J82" i="2"/>
  <c r="BQ69" i="2"/>
  <c r="AG64" i="2"/>
  <c r="F77" i="2"/>
  <c r="AU69" i="2"/>
  <c r="AV69" i="2" s="1"/>
  <c r="CT69" i="2" s="1"/>
  <c r="I82" i="2"/>
  <c r="BH69" i="2"/>
  <c r="AP62" i="2"/>
  <c r="BH65" i="2"/>
  <c r="I78" i="2"/>
  <c r="AG69" i="2"/>
  <c r="F82" i="2"/>
  <c r="K66" i="2"/>
  <c r="BZ64" i="2"/>
  <c r="K77" i="2"/>
  <c r="BZ69" i="2"/>
  <c r="K82" i="2"/>
  <c r="H74" i="2"/>
  <c r="AY61" i="2"/>
  <c r="K59" i="2"/>
  <c r="AP68" i="2"/>
  <c r="G74" i="2"/>
  <c r="AY64" i="2"/>
  <c r="H77" i="2"/>
  <c r="Q64" i="2"/>
  <c r="BH60" i="2"/>
  <c r="I73" i="2"/>
  <c r="G77" i="2"/>
  <c r="BH61" i="2"/>
  <c r="I74" i="2"/>
  <c r="K81" i="2"/>
  <c r="BZ68" i="2"/>
  <c r="H60" i="2"/>
  <c r="E4" i="5" s="1"/>
  <c r="H4" i="5" s="1"/>
  <c r="Q59" i="2"/>
  <c r="CI66" i="2"/>
  <c r="L79" i="2"/>
  <c r="Q68" i="2"/>
  <c r="AP60" i="2"/>
  <c r="G73" i="2"/>
  <c r="AG63" i="2"/>
  <c r="F76" i="2"/>
  <c r="Q66" i="2"/>
  <c r="L77" i="2"/>
  <c r="CI64" i="2"/>
  <c r="Z67" i="2"/>
  <c r="N63" i="2"/>
  <c r="BH67" i="2"/>
  <c r="I80" i="2"/>
  <c r="Z59" i="2"/>
  <c r="AG62" i="2"/>
  <c r="F75" i="2"/>
  <c r="AY68" i="2"/>
  <c r="Z60" i="2"/>
  <c r="G78" i="2"/>
  <c r="AP65" i="2"/>
  <c r="T59" i="2"/>
  <c r="CE60" i="2"/>
  <c r="CF60" i="2" s="1"/>
  <c r="CX60" i="2" s="1"/>
  <c r="N66" i="2"/>
  <c r="CI62" i="2"/>
  <c r="L75" i="2"/>
  <c r="L82" i="2"/>
  <c r="CI69" i="2"/>
  <c r="N67" i="2"/>
  <c r="BZ62" i="2"/>
  <c r="K75" i="2"/>
  <c r="AY62" i="2"/>
  <c r="K63" i="2"/>
  <c r="N60" i="2"/>
  <c r="W66" i="2"/>
  <c r="H67" i="2"/>
  <c r="E11" i="5" s="1"/>
  <c r="H11" i="5" s="1"/>
  <c r="BH62" i="2"/>
  <c r="I75" i="2"/>
  <c r="BD69" i="2"/>
  <c r="BE69" i="2" s="1"/>
  <c r="CU69" i="2" s="1"/>
  <c r="AR233" i="1"/>
  <c r="AQ233" i="1"/>
  <c r="AP233" i="1"/>
  <c r="O231" i="1"/>
  <c r="N237" i="1"/>
  <c r="T237" i="1"/>
  <c r="P282" i="1"/>
  <c r="O225" i="1"/>
  <c r="X235" i="1"/>
  <c r="P283" i="1"/>
  <c r="X224" i="1"/>
  <c r="W230" i="1"/>
  <c r="AD224" i="1"/>
  <c r="AC230" i="1"/>
  <c r="X232" i="1"/>
  <c r="AA231" i="1"/>
  <c r="Z237" i="1"/>
  <c r="AA237" i="1" s="1"/>
  <c r="W237" i="1"/>
  <c r="S230" i="1"/>
  <c r="S238" i="1" s="1"/>
  <c r="AE237" i="1"/>
  <c r="V237" i="1"/>
  <c r="V238" i="1" s="1"/>
  <c r="X231" i="1"/>
  <c r="AA224" i="1"/>
  <c r="Z230" i="1"/>
  <c r="AF237" i="1"/>
  <c r="AG237" i="1" s="1"/>
  <c r="R224" i="1"/>
  <c r="Q230" i="1"/>
  <c r="S237" i="1"/>
  <c r="AD225" i="1"/>
  <c r="AG224" i="1"/>
  <c r="AF230" i="1"/>
  <c r="X225" i="1"/>
  <c r="O224" i="1"/>
  <c r="N230" i="1"/>
  <c r="N9" i="5" s="1"/>
  <c r="AE238" i="1"/>
  <c r="AG225" i="1"/>
  <c r="R225" i="1"/>
  <c r="U224" i="1"/>
  <c r="T230" i="1"/>
  <c r="AD226" i="1"/>
  <c r="AD237" i="1"/>
  <c r="U225" i="1"/>
  <c r="P277" i="1"/>
  <c r="R226" i="1"/>
  <c r="AH237" i="1"/>
  <c r="P278" i="1"/>
  <c r="Y230" i="1"/>
  <c r="Y238" i="1" s="1"/>
  <c r="AA225" i="1"/>
  <c r="M230" i="1"/>
  <c r="M9" i="5" s="1"/>
  <c r="AI229" i="1" l="1"/>
  <c r="AN229" i="1" s="1"/>
  <c r="AO229" i="1" s="1"/>
  <c r="AR229" i="1" s="1"/>
  <c r="O8" i="5"/>
  <c r="R8" i="5" s="1"/>
  <c r="AI231" i="1"/>
  <c r="O10" i="5"/>
  <c r="R10" i="5" s="1"/>
  <c r="AI226" i="1"/>
  <c r="AN226" i="1" s="1"/>
  <c r="AO226" i="1" s="1"/>
  <c r="AR226" i="1" s="1"/>
  <c r="O5" i="5"/>
  <c r="R5" i="5" s="1"/>
  <c r="AI228" i="1"/>
  <c r="AN228" i="1" s="1"/>
  <c r="AO228" i="1" s="1"/>
  <c r="AR228" i="1" s="1"/>
  <c r="O7" i="5"/>
  <c r="R7" i="5" s="1"/>
  <c r="AH238" i="1"/>
  <c r="P17" i="5" s="1"/>
  <c r="P16" i="5"/>
  <c r="O237" i="1"/>
  <c r="N16" i="5"/>
  <c r="AI224" i="1"/>
  <c r="O3" i="5"/>
  <c r="R3" i="5" s="1"/>
  <c r="AI232" i="1"/>
  <c r="AN232" i="1" s="1"/>
  <c r="AO232" i="1" s="1"/>
  <c r="AR232" i="1" s="1"/>
  <c r="O11" i="5"/>
  <c r="R11" i="5" s="1"/>
  <c r="AQ234" i="1"/>
  <c r="AI227" i="1"/>
  <c r="AN227" i="1" s="1"/>
  <c r="AO227" i="1" s="1"/>
  <c r="AR227" i="1" s="1"/>
  <c r="O6" i="5"/>
  <c r="R6" i="5" s="1"/>
  <c r="AI236" i="1"/>
  <c r="AN236" i="1" s="1"/>
  <c r="AO236" i="1" s="1"/>
  <c r="AR236" i="1" s="1"/>
  <c r="O15" i="5"/>
  <c r="AI225" i="1"/>
  <c r="AN225" i="1" s="1"/>
  <c r="AO225" i="1" s="1"/>
  <c r="AR225" i="1" s="1"/>
  <c r="O4" i="5"/>
  <c r="R4" i="5" s="1"/>
  <c r="AP234" i="1"/>
  <c r="U237" i="1"/>
  <c r="AI235" i="1"/>
  <c r="AN235" i="1" s="1"/>
  <c r="AO235" i="1" s="1"/>
  <c r="AR235" i="1" s="1"/>
  <c r="O14" i="5"/>
  <c r="R14" i="5" s="1"/>
  <c r="BQ62" i="2"/>
  <c r="CQ65" i="2"/>
  <c r="CI63" i="2"/>
  <c r="AG61" i="2"/>
  <c r="E5" i="5"/>
  <c r="H5" i="5" s="1"/>
  <c r="BQ61" i="2"/>
  <c r="F79" i="2"/>
  <c r="AP227" i="1"/>
  <c r="X237" i="1"/>
  <c r="AP229" i="1"/>
  <c r="H72" i="2"/>
  <c r="BQ63" i="2"/>
  <c r="AL65" i="2"/>
  <c r="AM65" i="2" s="1"/>
  <c r="CS65" i="2" s="1"/>
  <c r="CI68" i="2"/>
  <c r="CN68" i="2" s="1"/>
  <c r="CO68" i="2" s="1"/>
  <c r="CY68" i="2" s="1"/>
  <c r="J80" i="2"/>
  <c r="BF69" i="2"/>
  <c r="AW69" i="2"/>
  <c r="BZ63" i="2"/>
  <c r="CP65" i="2"/>
  <c r="AX69" i="2"/>
  <c r="BH63" i="2"/>
  <c r="BM63" i="2" s="1"/>
  <c r="BN63" i="2" s="1"/>
  <c r="CV63" i="2" s="1"/>
  <c r="I76" i="2"/>
  <c r="F74" i="2"/>
  <c r="G80" i="2"/>
  <c r="BQ65" i="2"/>
  <c r="BV65" i="2" s="1"/>
  <c r="BW65" i="2" s="1"/>
  <c r="BQ66" i="2"/>
  <c r="BV66" i="2" s="1"/>
  <c r="BW66" i="2" s="1"/>
  <c r="CW66" i="2" s="1"/>
  <c r="K78" i="2"/>
  <c r="J73" i="2"/>
  <c r="BZ66" i="2"/>
  <c r="K79" i="2"/>
  <c r="J72" i="2"/>
  <c r="BQ59" i="2"/>
  <c r="BM67" i="2"/>
  <c r="BN67" i="2" s="1"/>
  <c r="CV67" i="2" s="1"/>
  <c r="AL63" i="2"/>
  <c r="AM63" i="2" s="1"/>
  <c r="CS63" i="2" s="1"/>
  <c r="CE68" i="2"/>
  <c r="CF68" i="2" s="1"/>
  <c r="CX68" i="2" s="1"/>
  <c r="BM60" i="2"/>
  <c r="BN60" i="2" s="1"/>
  <c r="CV60" i="2" s="1"/>
  <c r="BP60" i="2"/>
  <c r="CE69" i="2"/>
  <c r="CF69" i="2" s="1"/>
  <c r="CX69" i="2" s="1"/>
  <c r="BV61" i="2"/>
  <c r="BW61" i="2" s="1"/>
  <c r="CW61" i="2" s="1"/>
  <c r="AY60" i="2"/>
  <c r="H73" i="2"/>
  <c r="AU65" i="2"/>
  <c r="AV65" i="2" s="1"/>
  <c r="CT65" i="2" s="1"/>
  <c r="BV63" i="2"/>
  <c r="BW63" i="2" s="1"/>
  <c r="CW63" i="2" s="1"/>
  <c r="I77" i="2"/>
  <c r="BH64" i="2"/>
  <c r="BV68" i="2"/>
  <c r="BW68" i="2" s="1"/>
  <c r="CW68" i="2" s="1"/>
  <c r="L73" i="2"/>
  <c r="CI60" i="2"/>
  <c r="AL66" i="2"/>
  <c r="AM66" i="2" s="1"/>
  <c r="CS66" i="2" s="1"/>
  <c r="BV67" i="2"/>
  <c r="BW67" i="2" s="1"/>
  <c r="CW67" i="2" s="1"/>
  <c r="CN63" i="2"/>
  <c r="CO63" i="2" s="1"/>
  <c r="CY63" i="2" s="1"/>
  <c r="AU61" i="2"/>
  <c r="AV61" i="2" s="1"/>
  <c r="CT61" i="2" s="1"/>
  <c r="CI61" i="2"/>
  <c r="L74" i="2"/>
  <c r="AL59" i="2"/>
  <c r="AM59" i="2" s="1"/>
  <c r="CS59" i="2" s="1"/>
  <c r="BD59" i="2"/>
  <c r="BE59" i="2" s="1"/>
  <c r="CU59" i="2" s="1"/>
  <c r="CN69" i="2"/>
  <c r="CO69" i="2" s="1"/>
  <c r="CY69" i="2" s="1"/>
  <c r="AU60" i="2"/>
  <c r="AV60" i="2" s="1"/>
  <c r="CT60" i="2" s="1"/>
  <c r="CE64" i="2"/>
  <c r="CF64" i="2" s="1"/>
  <c r="CX64" i="2" s="1"/>
  <c r="AU67" i="2"/>
  <c r="AV67" i="2" s="1"/>
  <c r="CT67" i="2" s="1"/>
  <c r="BH68" i="2"/>
  <c r="I81" i="2"/>
  <c r="BD64" i="2"/>
  <c r="BE64" i="2" s="1"/>
  <c r="CU64" i="2" s="1"/>
  <c r="BM69" i="2"/>
  <c r="BN69" i="2" s="1"/>
  <c r="CV69" i="2" s="1"/>
  <c r="CE61" i="2"/>
  <c r="CF61" i="2" s="1"/>
  <c r="CX61" i="2" s="1"/>
  <c r="BG69" i="2"/>
  <c r="BD68" i="2"/>
  <c r="BE68" i="2" s="1"/>
  <c r="CU68" i="2" s="1"/>
  <c r="G76" i="2"/>
  <c r="AP63" i="2"/>
  <c r="H76" i="2"/>
  <c r="AY63" i="2"/>
  <c r="G79" i="2"/>
  <c r="AP66" i="2"/>
  <c r="BD65" i="2"/>
  <c r="BE65" i="2" s="1"/>
  <c r="CU65" i="2" s="1"/>
  <c r="CE65" i="2"/>
  <c r="CF65" i="2" s="1"/>
  <c r="CX65" i="2" s="1"/>
  <c r="BD62" i="2"/>
  <c r="BE62" i="2" s="1"/>
  <c r="CU62" i="2" s="1"/>
  <c r="CN62" i="2"/>
  <c r="CO62" i="2" s="1"/>
  <c r="CY62" i="2" s="1"/>
  <c r="CI67" i="2"/>
  <c r="L80" i="2"/>
  <c r="BV60" i="2"/>
  <c r="BW60" i="2" s="1"/>
  <c r="CW60" i="2" s="1"/>
  <c r="AU68" i="2"/>
  <c r="AV68" i="2" s="1"/>
  <c r="CT68" i="2" s="1"/>
  <c r="K72" i="2"/>
  <c r="BZ59" i="2"/>
  <c r="BM62" i="2"/>
  <c r="BN62" i="2" s="1"/>
  <c r="CV62" i="2" s="1"/>
  <c r="H79" i="2"/>
  <c r="AY66" i="2"/>
  <c r="CN64" i="2"/>
  <c r="CO64" i="2" s="1"/>
  <c r="CY64" i="2" s="1"/>
  <c r="BM61" i="2"/>
  <c r="BN61" i="2" s="1"/>
  <c r="CV61" i="2" s="1"/>
  <c r="AP59" i="2"/>
  <c r="G72" i="2"/>
  <c r="AL69" i="2"/>
  <c r="AM69" i="2" s="1"/>
  <c r="CS69" i="2" s="1"/>
  <c r="BV64" i="2"/>
  <c r="BW64" i="2" s="1"/>
  <c r="CW64" i="2" s="1"/>
  <c r="CE67" i="2"/>
  <c r="CF67" i="2" s="1"/>
  <c r="CX67" i="2" s="1"/>
  <c r="AL61" i="2"/>
  <c r="AM61" i="2" s="1"/>
  <c r="CS61" i="2" s="1"/>
  <c r="CE62" i="2"/>
  <c r="CF62" i="2" s="1"/>
  <c r="CX62" i="2" s="1"/>
  <c r="CH62" i="2"/>
  <c r="CG60" i="2"/>
  <c r="CI59" i="2"/>
  <c r="L72" i="2"/>
  <c r="BH66" i="2"/>
  <c r="I79" i="2"/>
  <c r="I72" i="2"/>
  <c r="BH59" i="2"/>
  <c r="BM65" i="2"/>
  <c r="BN65" i="2" s="1"/>
  <c r="CV65" i="2" s="1"/>
  <c r="BV69" i="2"/>
  <c r="BW69" i="2" s="1"/>
  <c r="CW69" i="2" s="1"/>
  <c r="BV62" i="2"/>
  <c r="BW62" i="2" s="1"/>
  <c r="CW62" i="2" s="1"/>
  <c r="AL68" i="2"/>
  <c r="AM68" i="2" s="1"/>
  <c r="CS68" i="2" s="1"/>
  <c r="AL62" i="2"/>
  <c r="AM62" i="2" s="1"/>
  <c r="CS62" i="2" s="1"/>
  <c r="CN66" i="2"/>
  <c r="CO66" i="2" s="1"/>
  <c r="CY66" i="2" s="1"/>
  <c r="AU64" i="2"/>
  <c r="AV64" i="2" s="1"/>
  <c r="CT64" i="2" s="1"/>
  <c r="BD61" i="2"/>
  <c r="BE61" i="2" s="1"/>
  <c r="CU61" i="2" s="1"/>
  <c r="AL64" i="2"/>
  <c r="AM64" i="2" s="1"/>
  <c r="CS64" i="2" s="1"/>
  <c r="AG67" i="2"/>
  <c r="F80" i="2"/>
  <c r="H80" i="2"/>
  <c r="AY67" i="2"/>
  <c r="CH60" i="2"/>
  <c r="AG60" i="2"/>
  <c r="F73" i="2"/>
  <c r="AU62" i="2"/>
  <c r="AV62" i="2" s="1"/>
  <c r="CT62" i="2" s="1"/>
  <c r="AX62" i="2"/>
  <c r="AW62" i="2"/>
  <c r="Q238" i="1"/>
  <c r="R238" i="1" s="1"/>
  <c r="R230" i="1"/>
  <c r="Z238" i="1"/>
  <c r="AA238" i="1" s="1"/>
  <c r="AA230" i="1"/>
  <c r="AP228" i="1"/>
  <c r="AC238" i="1"/>
  <c r="AD238" i="1" s="1"/>
  <c r="AD230" i="1"/>
  <c r="AF238" i="1"/>
  <c r="AG238" i="1" s="1"/>
  <c r="AG230" i="1"/>
  <c r="AP235" i="1"/>
  <c r="AP232" i="1"/>
  <c r="AQ236" i="1"/>
  <c r="T238" i="1"/>
  <c r="U238" i="1" s="1"/>
  <c r="U230" i="1"/>
  <c r="AQ235" i="1"/>
  <c r="AN224" i="1"/>
  <c r="AO224" i="1" s="1"/>
  <c r="AR224" i="1" s="1"/>
  <c r="X230" i="1"/>
  <c r="W238" i="1"/>
  <c r="X238" i="1" s="1"/>
  <c r="AN231" i="1"/>
  <c r="AO231" i="1" s="1"/>
  <c r="AR231" i="1" s="1"/>
  <c r="AP226" i="1"/>
  <c r="AQ229" i="1"/>
  <c r="O272" i="1"/>
  <c r="N238" i="1"/>
  <c r="N17" i="5" s="1"/>
  <c r="O230" i="1"/>
  <c r="N272" i="1"/>
  <c r="M238" i="1"/>
  <c r="M17" i="5" s="1"/>
  <c r="P280" i="1"/>
  <c r="P279" i="1"/>
  <c r="AI230" i="1" l="1"/>
  <c r="O9" i="5"/>
  <c r="R9" i="5" s="1"/>
  <c r="AI237" i="1"/>
  <c r="O16" i="5"/>
  <c r="R16" i="5" s="1"/>
  <c r="AQ226" i="1"/>
  <c r="AP236" i="1"/>
  <c r="AQ227" i="1"/>
  <c r="AQ232" i="1"/>
  <c r="AQ228" i="1"/>
  <c r="BO63" i="2"/>
  <c r="BY67" i="2"/>
  <c r="BG68" i="2"/>
  <c r="AO65" i="2"/>
  <c r="AQ231" i="1"/>
  <c r="CG63" i="2"/>
  <c r="CQ62" i="2"/>
  <c r="AX64" i="2"/>
  <c r="BG62" i="2"/>
  <c r="BX67" i="2"/>
  <c r="BP62" i="2"/>
  <c r="BP63" i="2"/>
  <c r="CQ69" i="2"/>
  <c r="BF62" i="2"/>
  <c r="CE63" i="2"/>
  <c r="CF63" i="2" s="1"/>
  <c r="CX63" i="2" s="1"/>
  <c r="AN65" i="2"/>
  <c r="BY60" i="2"/>
  <c r="BG65" i="2"/>
  <c r="BY68" i="2"/>
  <c r="AN63" i="2"/>
  <c r="CW65" i="2"/>
  <c r="BX65" i="2"/>
  <c r="BY69" i="2"/>
  <c r="CP64" i="2"/>
  <c r="CG64" i="2"/>
  <c r="BX69" i="2"/>
  <c r="BF65" i="2"/>
  <c r="BF68" i="2"/>
  <c r="AW61" i="2"/>
  <c r="BO60" i="2"/>
  <c r="BP65" i="2"/>
  <c r="CP62" i="2"/>
  <c r="AX61" i="2"/>
  <c r="BX64" i="2"/>
  <c r="CP63" i="2"/>
  <c r="AO63" i="2"/>
  <c r="CP66" i="2"/>
  <c r="BY64" i="2"/>
  <c r="BG64" i="2"/>
  <c r="BF59" i="2"/>
  <c r="AO62" i="2"/>
  <c r="CH65" i="2"/>
  <c r="AX67" i="2"/>
  <c r="AO59" i="2"/>
  <c r="BY65" i="2"/>
  <c r="AN62" i="2"/>
  <c r="AW68" i="2"/>
  <c r="AN59" i="2"/>
  <c r="BX60" i="2"/>
  <c r="AW67" i="2"/>
  <c r="BD67" i="2"/>
  <c r="BE67" i="2" s="1"/>
  <c r="CU67" i="2" s="1"/>
  <c r="CN59" i="2"/>
  <c r="CO59" i="2" s="1"/>
  <c r="CY59" i="2" s="1"/>
  <c r="BD66" i="2"/>
  <c r="BE66" i="2" s="1"/>
  <c r="CU66" i="2" s="1"/>
  <c r="BO69" i="2"/>
  <c r="BX66" i="2"/>
  <c r="BM64" i="2"/>
  <c r="BN64" i="2" s="1"/>
  <c r="CV64" i="2" s="1"/>
  <c r="BY61" i="2"/>
  <c r="BP69" i="2"/>
  <c r="AL67" i="2"/>
  <c r="AM67" i="2" s="1"/>
  <c r="CS67" i="2" s="1"/>
  <c r="CQ66" i="2"/>
  <c r="AN69" i="2"/>
  <c r="CN67" i="2"/>
  <c r="CO67" i="2" s="1"/>
  <c r="CY67" i="2" s="1"/>
  <c r="CP68" i="2"/>
  <c r="AW60" i="2"/>
  <c r="CN61" i="2"/>
  <c r="CO61" i="2" s="1"/>
  <c r="CY61" i="2" s="1"/>
  <c r="BY63" i="2"/>
  <c r="CG69" i="2"/>
  <c r="BO67" i="2"/>
  <c r="AO64" i="2"/>
  <c r="BO65" i="2"/>
  <c r="CG62" i="2"/>
  <c r="AO69" i="2"/>
  <c r="BO62" i="2"/>
  <c r="CQ68" i="2"/>
  <c r="BF64" i="2"/>
  <c r="AX60" i="2"/>
  <c r="BX63" i="2"/>
  <c r="CH69" i="2"/>
  <c r="BP67" i="2"/>
  <c r="AO61" i="2"/>
  <c r="AO66" i="2"/>
  <c r="BV59" i="2"/>
  <c r="BW59" i="2" s="1"/>
  <c r="CW59" i="2" s="1"/>
  <c r="AN64" i="2"/>
  <c r="AN61" i="2"/>
  <c r="AU59" i="2"/>
  <c r="AV59" i="2" s="1"/>
  <c r="CT59" i="2" s="1"/>
  <c r="CE59" i="2"/>
  <c r="CF59" i="2" s="1"/>
  <c r="CX59" i="2" s="1"/>
  <c r="CP69" i="2"/>
  <c r="AN66" i="2"/>
  <c r="AX65" i="2"/>
  <c r="BM59" i="2"/>
  <c r="BN59" i="2" s="1"/>
  <c r="CV59" i="2" s="1"/>
  <c r="AU66" i="2"/>
  <c r="AV66" i="2" s="1"/>
  <c r="CT66" i="2" s="1"/>
  <c r="BM68" i="2"/>
  <c r="BN68" i="2" s="1"/>
  <c r="CV68" i="2" s="1"/>
  <c r="BF61" i="2"/>
  <c r="AN68" i="2"/>
  <c r="CH67" i="2"/>
  <c r="BO61" i="2"/>
  <c r="CN60" i="2"/>
  <c r="CO60" i="2" s="1"/>
  <c r="CY60" i="2" s="1"/>
  <c r="AW65" i="2"/>
  <c r="CH68" i="2"/>
  <c r="BG61" i="2"/>
  <c r="BD63" i="2"/>
  <c r="BE63" i="2" s="1"/>
  <c r="CU63" i="2" s="1"/>
  <c r="BG63" i="2"/>
  <c r="AL60" i="2"/>
  <c r="AM60" i="2" s="1"/>
  <c r="CS60" i="2" s="1"/>
  <c r="BX62" i="2"/>
  <c r="BM66" i="2"/>
  <c r="BN66" i="2" s="1"/>
  <c r="CV66" i="2" s="1"/>
  <c r="CG67" i="2"/>
  <c r="CQ64" i="2"/>
  <c r="AX68" i="2"/>
  <c r="CG61" i="2"/>
  <c r="BG59" i="2"/>
  <c r="CQ63" i="2"/>
  <c r="BD60" i="2"/>
  <c r="BE60" i="2" s="1"/>
  <c r="CU60" i="2" s="1"/>
  <c r="CG68" i="2"/>
  <c r="AO68" i="2"/>
  <c r="BP61" i="2"/>
  <c r="AW64" i="2"/>
  <c r="BY62" i="2"/>
  <c r="CG65" i="2"/>
  <c r="AU63" i="2"/>
  <c r="AV63" i="2" s="1"/>
  <c r="CT63" i="2" s="1"/>
  <c r="CH61" i="2"/>
  <c r="CH64" i="2"/>
  <c r="BY66" i="2"/>
  <c r="BX68" i="2"/>
  <c r="BX61" i="2"/>
  <c r="CE66" i="2"/>
  <c r="CF66" i="2" s="1"/>
  <c r="CX66" i="2" s="1"/>
  <c r="AN230" i="1"/>
  <c r="AO230" i="1" s="1"/>
  <c r="AR230" i="1" s="1"/>
  <c r="P272" i="1"/>
  <c r="P273" i="1" s="1"/>
  <c r="P274" i="1" s="1"/>
  <c r="P275" i="1" s="1"/>
  <c r="AQ224" i="1"/>
  <c r="AP224" i="1"/>
  <c r="AQ225" i="1"/>
  <c r="AP225" i="1"/>
  <c r="O238" i="1"/>
  <c r="AP231" i="1"/>
  <c r="AI238" i="1" l="1"/>
  <c r="O17" i="5"/>
  <c r="R17" i="5" s="1"/>
  <c r="AN237" i="1"/>
  <c r="AO237" i="1" s="1"/>
  <c r="AQ237" i="1"/>
  <c r="CH63" i="2"/>
  <c r="AX66" i="2"/>
  <c r="BG66" i="2"/>
  <c r="BX59" i="2"/>
  <c r="BG60" i="2"/>
  <c r="BY59" i="2"/>
  <c r="CP59" i="2"/>
  <c r="BP68" i="2"/>
  <c r="BG67" i="2"/>
  <c r="AW63" i="2"/>
  <c r="CG59" i="2"/>
  <c r="BP64" i="2"/>
  <c r="CH59" i="2"/>
  <c r="CP61" i="2"/>
  <c r="BO64" i="2"/>
  <c r="AN60" i="2"/>
  <c r="CP67" i="2"/>
  <c r="AX63" i="2"/>
  <c r="BF63" i="2"/>
  <c r="BO68" i="2"/>
  <c r="BF66" i="2"/>
  <c r="CQ67" i="2"/>
  <c r="AN67" i="2"/>
  <c r="CG66" i="2"/>
  <c r="CH66" i="2"/>
  <c r="AW59" i="2"/>
  <c r="AO67" i="2"/>
  <c r="BO66" i="2"/>
  <c r="CQ60" i="2"/>
  <c r="AW66" i="2"/>
  <c r="AX59" i="2"/>
  <c r="CQ61" i="2"/>
  <c r="CQ59" i="2"/>
  <c r="CP60" i="2"/>
  <c r="BO59" i="2"/>
  <c r="BP66" i="2"/>
  <c r="BF60" i="2"/>
  <c r="AO60" i="2"/>
  <c r="BP59" i="2"/>
  <c r="BF67" i="2"/>
  <c r="P276" i="1"/>
  <c r="AP230" i="1"/>
  <c r="AN238" i="1"/>
  <c r="AO238" i="1" s="1"/>
  <c r="AR238" i="1" s="1"/>
  <c r="AQ230" i="1"/>
  <c r="AR237" i="1" l="1"/>
  <c r="AP237" i="1"/>
  <c r="AQ238" i="1"/>
  <c r="AP238" i="1"/>
</calcChain>
</file>

<file path=xl/sharedStrings.xml><?xml version="1.0" encoding="utf-8"?>
<sst xmlns="http://schemas.openxmlformats.org/spreadsheetml/2006/main" count="6294" uniqueCount="1497">
  <si>
    <t>ID  No</t>
  </si>
  <si>
    <t>HSE_Service ID</t>
  </si>
  <si>
    <t>Name of Public Residential Care Unit</t>
  </si>
  <si>
    <t>EirCode</t>
  </si>
  <si>
    <t>CCA Code</t>
  </si>
  <si>
    <t>CCA Code_1</t>
  </si>
  <si>
    <t>HSE County</t>
  </si>
  <si>
    <t>HSE Area</t>
  </si>
  <si>
    <t>HSE Region</t>
  </si>
  <si>
    <t>HSE/Non-HSE</t>
  </si>
  <si>
    <t>HSE CHO</t>
  </si>
  <si>
    <t>Total Eligible</t>
  </si>
  <si>
    <t>Total Vaccinated</t>
  </si>
  <si>
    <t xml:space="preserve"> % Uptake Total</t>
  </si>
  <si>
    <t>Eligible Management &amp; Administration</t>
  </si>
  <si>
    <t>Vaccinated Management &amp; Administration</t>
  </si>
  <si>
    <t>% Uptake Management &amp; Administration</t>
  </si>
  <si>
    <t>Eligible Medical &amp; Dental</t>
  </si>
  <si>
    <t>Vaccinated Medical &amp; Dental</t>
  </si>
  <si>
    <t>% Uptake Medical &amp; Dental</t>
  </si>
  <si>
    <t>Eligible Health &amp; SocialCare</t>
  </si>
  <si>
    <t>Vaccinated Health &amp; SocialCare</t>
  </si>
  <si>
    <t>% Uptake Health &amp; SocialCare</t>
  </si>
  <si>
    <t>Eligible Nursing</t>
  </si>
  <si>
    <t>Vaccinated Nursing</t>
  </si>
  <si>
    <t>% Uptake Nursing</t>
  </si>
  <si>
    <t>Eligible General Support</t>
  </si>
  <si>
    <t>Vaccinated General Support</t>
  </si>
  <si>
    <t>% Uptake General Support</t>
  </si>
  <si>
    <t>Eligible Other Patient &amp; ClientCare</t>
  </si>
  <si>
    <t>Vaccinated Other Patient &amp; ClientCare</t>
  </si>
  <si>
    <t>% Uptake Other Patient &amp; ClientCare</t>
  </si>
  <si>
    <t>Other VaccinatedStaff Not On HR payroll</t>
  </si>
  <si>
    <t>StaffVaccinationPolicy</t>
  </si>
  <si>
    <t>Facility_HSE/Non-HSE</t>
  </si>
  <si>
    <t>Facility Type</t>
  </si>
  <si>
    <t>Max Bed No.</t>
  </si>
  <si>
    <t>Creation Date</t>
  </si>
  <si>
    <t>Data Collection Date</t>
  </si>
  <si>
    <t>Record No.</t>
  </si>
  <si>
    <t>RegisteredProvider</t>
  </si>
  <si>
    <t>Sources of information do you use to collate the number of ELIGIBLE LTCF-based HCWs</t>
  </si>
  <si>
    <t xml:space="preserve">Sources of information used to collate the number of VACCINATED LTCF-based HCWs </t>
  </si>
  <si>
    <t>Riada House Community Nursing Unit, Co. Offaly</t>
  </si>
  <si>
    <t>R35NF29</t>
  </si>
  <si>
    <t>LS/OY</t>
  </si>
  <si>
    <t>Laois/Offaly</t>
  </si>
  <si>
    <t>Offaly</t>
  </si>
  <si>
    <t>MHB</t>
  </si>
  <si>
    <t>HSE MIDLANDS</t>
  </si>
  <si>
    <t>HSE Dublin and Midlands</t>
  </si>
  <si>
    <t>Y</t>
  </si>
  <si>
    <t>R14AY22</t>
  </si>
  <si>
    <t>CCA9</t>
  </si>
  <si>
    <t>Kildare/West Wicklow</t>
  </si>
  <si>
    <t>Kildare</t>
  </si>
  <si>
    <t>ERHA</t>
  </si>
  <si>
    <t>HSE EAST</t>
  </si>
  <si>
    <t xml:space="preserve">Tymon North Community Unit, Tymon North Road, Tallaght, Dublin 24
</t>
  </si>
  <si>
    <t>D24Y2XD</t>
  </si>
  <si>
    <t>CCA4</t>
  </si>
  <si>
    <t>Dublin South West</t>
  </si>
  <si>
    <t>Dublin South</t>
  </si>
  <si>
    <t>Maynooth Community Care Unit, Maynooth, Co. Kildare</t>
  </si>
  <si>
    <t>W23HT28</t>
  </si>
  <si>
    <t>Meath Community Unit, 1-9 Heytesbury St, Portobello, Dublin 8</t>
  </si>
  <si>
    <t>D08Y1TW</t>
  </si>
  <si>
    <t>CCA3</t>
  </si>
  <si>
    <t>Dublin South City 
(aka Dublin South Central)</t>
  </si>
  <si>
    <t>Peamount Healthcare, Newcastle, Dublin 22</t>
  </si>
  <si>
    <t>D22Y008</t>
  </si>
  <si>
    <t>CCA5</t>
  </si>
  <si>
    <t>Dublin West</t>
  </si>
  <si>
    <t xml:space="preserve">St Lomans Hospital Mental Health Services, Co. Westmeath </t>
  </si>
  <si>
    <t>N91T3PR</t>
  </si>
  <si>
    <t>LD/WH</t>
  </si>
  <si>
    <t>Longford/Westmeath</t>
  </si>
  <si>
    <t>Westmeath</t>
  </si>
  <si>
    <t>TONYGLASSION COMMUNITY HOME, CO. MONAGHAN</t>
  </si>
  <si>
    <t>A75W018</t>
  </si>
  <si>
    <t>CN/MN</t>
  </si>
  <si>
    <t>Cavan/Monaghan</t>
  </si>
  <si>
    <t>Monaghan</t>
  </si>
  <si>
    <t>NEHB</t>
  </si>
  <si>
    <t>HSE NORTH EAST</t>
  </si>
  <si>
    <t>HSE Dublin and North East</t>
  </si>
  <si>
    <t>O’Casey Rooms, Fairview Community Unit, Griffith Court, Drumcondra, Dublin 3</t>
  </si>
  <si>
    <t>D03YE04</t>
  </si>
  <si>
    <t>CCA8</t>
  </si>
  <si>
    <t>Dublin North</t>
  </si>
  <si>
    <t>TUSLA, UNIT 4/5, THE NEXUS BUILDING</t>
  </si>
  <si>
    <t>D15CF9K</t>
  </si>
  <si>
    <t>Breffni Care Centre, Ballyconnell, Co. Cavan</t>
  </si>
  <si>
    <t>H14X048</t>
  </si>
  <si>
    <t>Cavan</t>
  </si>
  <si>
    <t>Lusk Community Unit, Station Road, Lusk, Co. Dublin</t>
  </si>
  <si>
    <t>K457097</t>
  </si>
  <si>
    <t>St. Joseph's Community Nursing Unit, Trim, Co. Meath</t>
  </si>
  <si>
    <t>C15P592</t>
  </si>
  <si>
    <t>MH</t>
  </si>
  <si>
    <t>Meath</t>
  </si>
  <si>
    <t>NAVAN ROAD COMMUNITY UNIT</t>
  </si>
  <si>
    <t>D07R864</t>
  </si>
  <si>
    <t>CLAREHAVEN, DUBLIN 11</t>
  </si>
  <si>
    <t>D11WD50</t>
  </si>
  <si>
    <t>St. Joseph's Hospital - Townspark - Ardee - Co Louth</t>
  </si>
  <si>
    <t>A92Y394</t>
  </si>
  <si>
    <t>LH</t>
  </si>
  <si>
    <t>Louth</t>
  </si>
  <si>
    <t>Virginia Community Health Centre, Virginia, Co. Cavan</t>
  </si>
  <si>
    <t>A82AH29</t>
  </si>
  <si>
    <t>Cherry Orchard Hospital Ballyfermot, Dublin 10</t>
  </si>
  <si>
    <t>D108Y21</t>
  </si>
  <si>
    <t>St Joseph ID services, Portrane</t>
  </si>
  <si>
    <t/>
  </si>
  <si>
    <t>St. Mary's Hospital/Phoenix Park Community Nursing Unit, Dublin 20</t>
  </si>
  <si>
    <t>D20TY72</t>
  </si>
  <si>
    <t>Beaufort House CNU, Co. Meath</t>
  </si>
  <si>
    <t>C15N82V</t>
  </si>
  <si>
    <t>Lisdarn Nursing Home, Lisdarn, Co. Cavan</t>
  </si>
  <si>
    <t>H12A5D7</t>
  </si>
  <si>
    <t>Sullivan Centre, Cathedral Road, Cavan</t>
  </si>
  <si>
    <t>H12N274</t>
  </si>
  <si>
    <t>Millbrook House and The Arches, Co. Monaghan</t>
  </si>
  <si>
    <t>H18PF68</t>
  </si>
  <si>
    <t>Ardmore Lodge, Co, Cavan</t>
  </si>
  <si>
    <t>H12Y322</t>
  </si>
  <si>
    <t>St Mary's Residential Centre, Castleblayney, Co. Monaghan</t>
  </si>
  <si>
    <t>A75TD61</t>
  </si>
  <si>
    <t>Farnogue House, Old Hospital Road, Wexford</t>
  </si>
  <si>
    <t>Y35HK84</t>
  </si>
  <si>
    <t>WX</t>
  </si>
  <si>
    <t>Wexford</t>
  </si>
  <si>
    <t>SEHB</t>
  </si>
  <si>
    <t>HSE SOUTH EAST</t>
  </si>
  <si>
    <t>HSE Dublin and South East</t>
  </si>
  <si>
    <t>Summerhilll House, Enniscorthy, Co. Wexford</t>
  </si>
  <si>
    <t>Y21V0H6</t>
  </si>
  <si>
    <t>Gorey District Hospital, Gorey, County Wexford</t>
  </si>
  <si>
    <t>Y24X3Y5</t>
  </si>
  <si>
    <t>58 Westlands Hostel, St. John's Road, Wexford</t>
  </si>
  <si>
    <t>Y35HT62</t>
  </si>
  <si>
    <t>St. Theresa's Hospital, Clogheen, Co. Tipperary</t>
  </si>
  <si>
    <t>E21Y447</t>
  </si>
  <si>
    <t>TS</t>
  </si>
  <si>
    <t>Tipperary South</t>
  </si>
  <si>
    <t>Haven House, Glenconnor Road, Clonmel, Co. Tipperary</t>
  </si>
  <si>
    <t>E91AE30</t>
  </si>
  <si>
    <t>BALTINGLASS COMMUNITY HOSPITAL, CO&gt; WICKLOW</t>
  </si>
  <si>
    <t>W91EK59</t>
  </si>
  <si>
    <t>CCA10</t>
  </si>
  <si>
    <t>Wicklow</t>
  </si>
  <si>
    <t>Cluainn Arainn &amp; Community Nursing Unit, Avondale Crescent, Tipperary Town</t>
  </si>
  <si>
    <t>E34H563</t>
  </si>
  <si>
    <t>Teach Saoirse Disability Service, Kilnamanagh Upper, Oulart, Co.y Wexford</t>
  </si>
  <si>
    <t>Y25XO85</t>
  </si>
  <si>
    <t>Sao Paulo House, Clonhaston Park, Enniscorthy, Co. Wexford</t>
  </si>
  <si>
    <t>Y21E6X3</t>
  </si>
  <si>
    <t>Mount Sion High Support Hostel, Murgasty Road, Tipperary Town, Co. Tipperary</t>
  </si>
  <si>
    <t>E34DP11</t>
  </si>
  <si>
    <t>Cois Cuain Residence, St. Helen's, Rosslare Harbour, Wexford</t>
  </si>
  <si>
    <t>Y35X67W</t>
  </si>
  <si>
    <t>Haywood Lodge, Heywood Road, Clonmel, Co. Tipperary</t>
  </si>
  <si>
    <t>E91NV91</t>
  </si>
  <si>
    <t>New Houghton Hospital, Hospital Road, New Ross, Co. Wexford</t>
  </si>
  <si>
    <t>Y43C821</t>
  </si>
  <si>
    <t xml:space="preserve">Department of Psychiatry, St. Luke's Hospital, Kilkenny </t>
  </si>
  <si>
    <t>R95FY71</t>
  </si>
  <si>
    <t>CW/KK</t>
  </si>
  <si>
    <t>Carlow/Kilkenny</t>
  </si>
  <si>
    <t>KIlkenny</t>
  </si>
  <si>
    <t>Sacred Heart Hospital, Old Dublin Road, Carlow</t>
  </si>
  <si>
    <t>R93V825</t>
  </si>
  <si>
    <t>Carlow</t>
  </si>
  <si>
    <t>Department of Psychiatry, University Hospital, Waterford</t>
  </si>
  <si>
    <t>X91ER8E</t>
  </si>
  <si>
    <t>WD</t>
  </si>
  <si>
    <t>Waterford</t>
  </si>
  <si>
    <t>District Hospital, Athy Road, Carlow</t>
  </si>
  <si>
    <t>R93Y2V0</t>
  </si>
  <si>
    <t>Dawn House Disability Service, Belvedere Road, Wexford</t>
  </si>
  <si>
    <t>Y35HR70</t>
  </si>
  <si>
    <t>Beechwood, 75 Elm Park Drive, Rathnapish, Carlow</t>
  </si>
  <si>
    <t>R93Y660</t>
  </si>
  <si>
    <t>St. John's Community Hospital, John's Hill, Enniscorthy, Co. Wexford</t>
  </si>
  <si>
    <t>Y21N902</t>
  </si>
  <si>
    <t>St. Columba's Hospital, Cloghabrody, Thomastown, Co. Kilkenny</t>
  </si>
  <si>
    <t>R95YY96</t>
  </si>
  <si>
    <t>Birchwood / Castlebridge, Wexford Residential Disability / Intellectual Services, Ballyboggan Lower, Castlebridge, Wexford</t>
  </si>
  <si>
    <t>Y35R889</t>
  </si>
  <si>
    <t>Castlecomer District Hospital, Donaguile, Castlcomer, Co. Kilkenny</t>
  </si>
  <si>
    <t>R95A5XC</t>
  </si>
  <si>
    <t>Dungarvan Community Hospital, Springside, Dungarvan, Co. Waterford</t>
  </si>
  <si>
    <t>X35WA22</t>
  </si>
  <si>
    <t>Millview House, St. John's Hospital Grounds, Munster Hill, Enniscorthy, Co. Wexford</t>
  </si>
  <si>
    <t>Y21Y7W9</t>
  </si>
  <si>
    <t>Lorica High Support Hostel, William Street, Our Lady's Campus, Cashel, Co.Tipperary</t>
  </si>
  <si>
    <t>E25YC99</t>
  </si>
  <si>
    <t>Greenbanks, Carlow</t>
  </si>
  <si>
    <t>Cashel Residential, Our Lady's Hospital, Cashel, Co. Tipperary</t>
  </si>
  <si>
    <t>E25P407</t>
  </si>
  <si>
    <t>St. Anthony's, Glenconnor Road, Clonmel, Co. Tipperary</t>
  </si>
  <si>
    <t>E91E2W8</t>
  </si>
  <si>
    <t>Re Nua, Lower Green, Cashel, Co. Tipperary</t>
  </si>
  <si>
    <t>E25AN88</t>
  </si>
  <si>
    <t>Abbeygale House, Abbeygale Hospital, Enniscorthy, Co. Wexford</t>
  </si>
  <si>
    <t>ParkLodge, Carlow</t>
  </si>
  <si>
    <t>R93HW66</t>
  </si>
  <si>
    <t>Park Lodge Hostel, Athy Road, Carlow</t>
  </si>
  <si>
    <t>V94H229</t>
  </si>
  <si>
    <t>An Tearnmann Respite Unit, St. John's Hospital Grounds, Munster Hill, Enniscorthy, Co. Wexford</t>
  </si>
  <si>
    <t>Y21X2V0</t>
  </si>
  <si>
    <t>56 Westlands Hostel, St. John's Road, Wexford</t>
  </si>
  <si>
    <t>Y35V9D2</t>
  </si>
  <si>
    <t>Kelvin Court, Athy Road, Carlow</t>
  </si>
  <si>
    <t>R93DE62</t>
  </si>
  <si>
    <t>Waterford Residential, St. Patrick's Way, Waterford</t>
  </si>
  <si>
    <t>X91XE86</t>
  </si>
  <si>
    <t>Dalkey Community Unit for Older Persons, Dalkey, Co. Dublin</t>
  </si>
  <si>
    <t>A96X603</t>
  </si>
  <si>
    <t>CCA1</t>
  </si>
  <si>
    <t>Cork-North Lee</t>
  </si>
  <si>
    <t>SHB</t>
  </si>
  <si>
    <t>HSE SOUTH</t>
  </si>
  <si>
    <t>HAVEN HOUSE, GLENCONNOR ROAD, CLONMEL, CO. TIPPERARY</t>
  </si>
  <si>
    <t>Garryshane High Support Hostel, Western Road, Clonmel, Co Tipperary</t>
  </si>
  <si>
    <t>E91C667</t>
  </si>
  <si>
    <t>Garyshane House/Glenville Crisis House, Glenconnor Road, Clonmel, Co. Tipperary</t>
  </si>
  <si>
    <t>E91D667</t>
  </si>
  <si>
    <t>Leeside, Tullamaine, Callan, Co. Kilkenny</t>
  </si>
  <si>
    <t>R95E638</t>
  </si>
  <si>
    <t>Rivendale Residence Disability Service, Kiltestown, Crossabeg, Wexford</t>
  </si>
  <si>
    <t>Y35WF90</t>
  </si>
  <si>
    <t xml:space="preserve">Elm Park Drive Hostel, Rathnapish, Carlow </t>
  </si>
  <si>
    <t>R93WP99</t>
  </si>
  <si>
    <t>St. Aidan's Ward, St. Patrick's Way, Waterford</t>
  </si>
  <si>
    <t>AN TEARMANN RESPITE CENTRE, SAINT JOHN'S COMMUNITY HOSPITAL, MUNSTER HILL, ENNISCORTHY, CO. WEXFORD</t>
  </si>
  <si>
    <t>Tus Nua Rehabilitation Centre, Enniscorthy, Co. Wexford</t>
  </si>
  <si>
    <t>Y21D7R0</t>
  </si>
  <si>
    <t>Croi an Tobair Residence, Oylegate, Enniscorthy, Co.Wexford</t>
  </si>
  <si>
    <t>Y21DK28</t>
  </si>
  <si>
    <t>Havenview Intellectual Disability Rehabilitation Unit, St. John's Hospital Grounds, Munster Hill, Enniscorthy, Co. Wexford</t>
  </si>
  <si>
    <t>Y21A2F2</t>
  </si>
  <si>
    <t>Springmount, Dungarvan, Co. Waterford</t>
  </si>
  <si>
    <t>X35TE29</t>
  </si>
  <si>
    <t>Grangemore Unit, St Otterans, Waterford</t>
  </si>
  <si>
    <t>X91DK31</t>
  </si>
  <si>
    <t>Damien House, Clonmel, Co. Tipperary</t>
  </si>
  <si>
    <t>E91X702</t>
  </si>
  <si>
    <t>Grangemore Unit, St. Otteran's Hospital, Waterford</t>
  </si>
  <si>
    <t>Altamount Hostel, Lacken Lane, Dublin Road, Kilkenny</t>
  </si>
  <si>
    <t>R95A3N8</t>
  </si>
  <si>
    <t>Kincora Hostel, Sion  Road, Kilkenny</t>
  </si>
  <si>
    <t>R95FNX5</t>
  </si>
  <si>
    <t>Ardamine Community Mental Health Hostel, Courtown, Gorey, County Wexford</t>
  </si>
  <si>
    <t>Y25E026</t>
  </si>
  <si>
    <t>Florence House Disability Services, Daphney View, Enniscorthy, Co. Wexford</t>
  </si>
  <si>
    <t>Y21FX79</t>
  </si>
  <si>
    <t>Sacred Heart House, Old Dublin Road, Carlow</t>
  </si>
  <si>
    <t>Ard na nDeise, Cleaboy, Waterford</t>
  </si>
  <si>
    <t>X91C5FK</t>
  </si>
  <si>
    <t>Radharc Nua Residence, Charlesfort, Ferns, Co. Wexford</t>
  </si>
  <si>
    <t>Y21NH79</t>
  </si>
  <si>
    <t>Caomhnu, Kilcreene, Kilkenny</t>
  </si>
  <si>
    <t>Lismore Residence, Sion Road, Kilkenny</t>
  </si>
  <si>
    <t>R95AX6C</t>
  </si>
  <si>
    <t>St Colmans Residential Care Centre, Ballinderry Road, Rathdrum, Co. Wicklow</t>
  </si>
  <si>
    <t>A67AK06</t>
  </si>
  <si>
    <t>Alacantra House, Troyswood, Freshford Road, Kilkenny</t>
  </si>
  <si>
    <t>R95E3C2</t>
  </si>
  <si>
    <t xml:space="preserve">St. Gabriel's Ward, St. Canice's Hospital, Dublin Road, Kilkenny </t>
  </si>
  <si>
    <t>R95P231</t>
  </si>
  <si>
    <t>Group Homes, Kilkenny Mental Health Service, (Ardnore, Atlantis, 34 Riverside Drive, 27 Beechpark, 28 Beechpark)</t>
  </si>
  <si>
    <t>St Ita's Community Hospital, Limerick</t>
  </si>
  <si>
    <t>V42HD66</t>
  </si>
  <si>
    <t>L</t>
  </si>
  <si>
    <t>Limerick</t>
  </si>
  <si>
    <t>MWHB</t>
  </si>
  <si>
    <t>HSE MIDWEST</t>
  </si>
  <si>
    <t>HSE Midwest</t>
  </si>
  <si>
    <t>St. Louise's Centre, Chapelizod, Dublin 20</t>
  </si>
  <si>
    <t>Raheen CNU, Tuamgraney, Co. Clare</t>
  </si>
  <si>
    <t>V94AE71</t>
  </si>
  <si>
    <t>CE</t>
  </si>
  <si>
    <t xml:space="preserve">Clare </t>
  </si>
  <si>
    <t>Clare</t>
  </si>
  <si>
    <t>Kenmare Community Nursing Unit, Kenmare, Co. Kerry</t>
  </si>
  <si>
    <t>V93AW24</t>
  </si>
  <si>
    <t>KY</t>
  </si>
  <si>
    <t>Kerry</t>
  </si>
  <si>
    <t>HSE South West</t>
  </si>
  <si>
    <t>Kanturk Community Hospital, North Cork</t>
  </si>
  <si>
    <t>P51PT61</t>
  </si>
  <si>
    <t>NC</t>
  </si>
  <si>
    <t>North Cork</t>
  </si>
  <si>
    <t>Cork North</t>
  </si>
  <si>
    <t>Macroom Community Hospital, Macroom, Co. Cork</t>
  </si>
  <si>
    <t>P12AX83</t>
  </si>
  <si>
    <t>CNL</t>
  </si>
  <si>
    <t>St Finbarr's Hospital residential  Services, Cork</t>
  </si>
  <si>
    <t>T12XH60</t>
  </si>
  <si>
    <t>CSL</t>
  </si>
  <si>
    <t>Cork-South Lee</t>
  </si>
  <si>
    <t>St Gabriels Community Hospital, Schull, Co. Cork</t>
  </si>
  <si>
    <t>P81NT97</t>
  </si>
  <si>
    <t>St.Jospeh's Unit, Listowel Community Hospital .Listowel, Co. Kerry</t>
  </si>
  <si>
    <t>V31RF79</t>
  </si>
  <si>
    <t>BANDON COMUNITY HOSPITAL, Hospital Lane, Cloughmacsimon, Co. Cork</t>
  </si>
  <si>
    <t>P72W564</t>
  </si>
  <si>
    <t>Castletownbere Community Hospital, Castletownbere, Co. Cork</t>
  </si>
  <si>
    <t>P75PW81</t>
  </si>
  <si>
    <t>Cois Abhainn Residential Centre, Greencloyne, Youghal, Co. Cork</t>
  </si>
  <si>
    <t>P36Y525</t>
  </si>
  <si>
    <t>Caherciveen Community Hospital, Co. Kerry</t>
  </si>
  <si>
    <t>V23PW84</t>
  </si>
  <si>
    <t>Fermoy Community Hospital, Tallow Road, Fermoy, Co. Cork</t>
  </si>
  <si>
    <t>P61H582</t>
  </si>
  <si>
    <t>St Colman's House, Macroom, Co. Cork</t>
  </si>
  <si>
    <t>P12PY60</t>
  </si>
  <si>
    <t>Tully, Ballianmore, Co. Leitrim</t>
  </si>
  <si>
    <t>N41XC92</t>
  </si>
  <si>
    <t>SO/LM</t>
  </si>
  <si>
    <t>Sligo/Leitrim/West Cavan</t>
  </si>
  <si>
    <t>Leitrim</t>
  </si>
  <si>
    <t>NWHB</t>
  </si>
  <si>
    <t>HSE NORTH WEST</t>
  </si>
  <si>
    <t>HSE West and North West</t>
  </si>
  <si>
    <t>Ballinasloe CNU, Creagh Road, Ballinasloe. Co. Galway</t>
  </si>
  <si>
    <t>H53P2E2</t>
  </si>
  <si>
    <t>G</t>
  </si>
  <si>
    <t>Galway</t>
  </si>
  <si>
    <t>WHB</t>
  </si>
  <si>
    <t>HSE WEST</t>
  </si>
  <si>
    <t>Belmullet &amp; Aras Deirbhle CNU  -  Aras Deirbhle, Belmullet Community Hospital, Belmullet, Co. Mayo</t>
  </si>
  <si>
    <t>F26K1H9</t>
  </si>
  <si>
    <t>MO</t>
  </si>
  <si>
    <t>Mayo</t>
  </si>
  <si>
    <t>Cleary House Supervised Residential Unit, Co. Donegal</t>
  </si>
  <si>
    <t>F92KW18</t>
  </si>
  <si>
    <t>DL</t>
  </si>
  <si>
    <t>Donegal</t>
  </si>
  <si>
    <t>Carrick Roosky Services, Bayview, Jamestown, Co. Leitrim</t>
  </si>
  <si>
    <t>An Coillín - St Mary’s Campus, Castlebar,  Co. Mayo</t>
  </si>
  <si>
    <t>F23H744</t>
  </si>
  <si>
    <t>Loughtown House, Summerhill, Carrick on Shannon, Co. Leitrim</t>
  </si>
  <si>
    <t>St Fionnan’s Achill -  Achill Sound, Co. Mayo</t>
  </si>
  <si>
    <t>F28C996 </t>
  </si>
  <si>
    <t>St Brendans Loughrea - Lake Road, Loughrea, Co. Galway</t>
  </si>
  <si>
    <t>H62ND89</t>
  </si>
  <si>
    <t>Dalton CNU -  Claremorris Convent Road, Claremorris, Co. Mayo</t>
  </si>
  <si>
    <t>F12TN30 </t>
  </si>
  <si>
    <t>St Anne's Community Nursing Unit / Clifden District Hospital</t>
  </si>
  <si>
    <t>Aras Mhuire Tuam - HSE West, Dublin Road, Tuam, Co. Galway</t>
  </si>
  <si>
    <t>H54A373</t>
  </si>
  <si>
    <t>Clifden District Hospital &amp; St Annes Clifden - Westport Road, Clifden, Co. Galway</t>
  </si>
  <si>
    <t>H71VE89 </t>
  </si>
  <si>
    <t>FALCARRAGH COMMUNITY HOSPITAL,FALCARRAGH, CO. DONEGAL</t>
  </si>
  <si>
    <t>F92AY61</t>
  </si>
  <si>
    <t>Ballina District Hospital (St. Joseph's) - Mercy Rd, Ballina, Co. Mayo</t>
  </si>
  <si>
    <t>F26N9P5</t>
  </si>
  <si>
    <t>Ballytrim House, Balltrim, Co. Donegal</t>
  </si>
  <si>
    <t>F93PK22</t>
  </si>
  <si>
    <t>Plunkett CNU Boyle - Elphin Street, Boyle, Co. Roscommon</t>
  </si>
  <si>
    <t>F52HN88 </t>
  </si>
  <si>
    <t>RN</t>
  </si>
  <si>
    <t>Roscommon</t>
  </si>
  <si>
    <t>Tus Nua, 65 Railway Park, Donegal Town, Co. Donegal</t>
  </si>
  <si>
    <t>F94PNX2</t>
  </si>
  <si>
    <t>Sacred Heart Castlebar - Pontoon Road, Castlebar, Co. Mayo</t>
  </si>
  <si>
    <t>F23XV38 </t>
  </si>
  <si>
    <t>Park House SRU, Carnmore Road, Dungloe, Co. Donegal</t>
  </si>
  <si>
    <t>F94K7E8</t>
  </si>
  <si>
    <t>Sacred Heart Hospital &amp; Care Home, Golf Link Road, Co. Roscommon</t>
  </si>
  <si>
    <t>F42W866</t>
  </si>
  <si>
    <t>Inbhear Na Mara, Bundoran, Co. Donegal</t>
  </si>
  <si>
    <t>F94C858</t>
  </si>
  <si>
    <t>Castlecourt House , Cliffoney, Co.Sligo</t>
  </si>
  <si>
    <t>F91C6C4</t>
  </si>
  <si>
    <t>Sligo</t>
  </si>
  <si>
    <t>Arus Breffni Community Nursing Unit</t>
  </si>
  <si>
    <t>F91Y264</t>
  </si>
  <si>
    <t>Aras Mhathair Pol Castlerea - Knockroe, Castlerea, Co. Roscommon</t>
  </si>
  <si>
    <t>F45X891 </t>
  </si>
  <si>
    <t>8 Shannon Quay, Roosky, Co. Leitrim</t>
  </si>
  <si>
    <t>Swinford District Hospital - Oznam Pl, Swineford, Swinford, Co. Mayo</t>
  </si>
  <si>
    <t>F12K229</t>
  </si>
  <si>
    <t>Unit 5 &amp; 6 Merlin Park - Merlin Park University Hospital,  Galway</t>
  </si>
  <si>
    <t>H91N973</t>
  </si>
  <si>
    <t>Aras Ronain Aran Islands - Manister, Kilronan, Inishmore, Aran Islands. Co. Galway</t>
  </si>
  <si>
    <t>H91NX90</t>
  </si>
  <si>
    <t>HSE Sligo/Leitrim Disability Services (previously known as Cregg House and Cloonamahon)</t>
  </si>
  <si>
    <t>Community Hospital, Carndonagh, Co. Donegal</t>
  </si>
  <si>
    <t>F93EW7T</t>
  </si>
  <si>
    <t>Buncrana community Hospital, Buncrana. Co. Donegal</t>
  </si>
  <si>
    <t>F93X225</t>
  </si>
  <si>
    <t>Dungloe Community Hospital</t>
  </si>
  <si>
    <t>Killybegs Community Hospital, Killybegs, Co. Donegal</t>
  </si>
  <si>
    <t>F94PK84</t>
  </si>
  <si>
    <t xml:space="preserve">St John's Community Hospital, Sligo </t>
  </si>
  <si>
    <t>F91H224</t>
  </si>
  <si>
    <t>St John's Community Hospital, Co. Sligo</t>
  </si>
  <si>
    <t>Aras Mhic Dara, Carraroe, Barrarderry, Co. Galay</t>
  </si>
  <si>
    <t>H91AE16</t>
  </si>
  <si>
    <t>St Augustine CNU Ballina - Cathedral Road, Ballina, F26 XN53</t>
  </si>
  <si>
    <t>F26XN53</t>
  </si>
  <si>
    <t>Rowanfield House, Donegal Town, Co. Donegal</t>
  </si>
  <si>
    <t>F94KP02</t>
  </si>
  <si>
    <t>St Joseph Community Hospital, Co. Donegal</t>
  </si>
  <si>
    <t>F93FCR6</t>
  </si>
  <si>
    <t>Mac Bride Westport  - Westport, Co. Mayo</t>
  </si>
  <si>
    <t>F28XF79 </t>
  </si>
  <si>
    <t>25 Ballyduff Park, Co. Donegal</t>
  </si>
  <si>
    <t>F93W865</t>
  </si>
  <si>
    <t>Ramelton Community Hospital, Raemelton, Co. Donegal</t>
  </si>
  <si>
    <t>F92PX58</t>
  </si>
  <si>
    <t>Ballyshannon Community Nursing Unit, Ballyshannon, Co. Donegal</t>
  </si>
  <si>
    <t>F94P782</t>
  </si>
  <si>
    <t>Donegal Community Hospital, Ballybofey Road, Donegal Town, Co. Donegal</t>
  </si>
  <si>
    <t>F94V670</t>
  </si>
  <si>
    <t>Teach Aisling - Westport Road, Castlebar, Co. Mmayo</t>
  </si>
  <si>
    <t>F23R528</t>
  </si>
  <si>
    <t>Arus Carolan Community Nursing Unit, Castle Street Mohill, Co. Leitrim</t>
  </si>
  <si>
    <t>N41R9T3</t>
  </si>
  <si>
    <t>St. Patricks Community Hospital</t>
  </si>
  <si>
    <t>N41CY28</t>
  </si>
  <si>
    <t>St.Patrick's Community Hospital, Co. Leitrim</t>
  </si>
  <si>
    <t>N41P897</t>
  </si>
  <si>
    <t>Hollybrook Lodge, St Michael's Estate, Inchicore, Dublin 8,</t>
  </si>
  <si>
    <t>D08KF63</t>
  </si>
  <si>
    <t>N</t>
  </si>
  <si>
    <t>Hazel Hall Nursing Home, Prosperous Road, Clane, Co. Kildare</t>
  </si>
  <si>
    <t>W91DA07</t>
  </si>
  <si>
    <t>Mountpleasant Lodge Nursing Home, Clane Road, Portgloriam, Kilcock, Co. Kildare</t>
  </si>
  <si>
    <t>W23XT7W</t>
  </si>
  <si>
    <t xml:space="preserve">Willowbrook Nursing Home , Borohard, Newbridge, Co Kildare </t>
  </si>
  <si>
    <t>W12VF40</t>
  </si>
  <si>
    <t xml:space="preserve">Our Lady's Hospice &amp; Care Services, Harold's Cross, Dublin 6W </t>
  </si>
  <si>
    <t>D6WRY72</t>
  </si>
  <si>
    <t>Carthage Nursing Home, Mucklagh, Tullamore, Co. Offaly</t>
  </si>
  <si>
    <t>R35EK85</t>
  </si>
  <si>
    <t>Suncroft Lodge Nursing Home, Co. Kildare</t>
  </si>
  <si>
    <t>R56HX05</t>
  </si>
  <si>
    <t>Peamount Healthcare, Newcastle Road, Dublin 22</t>
  </si>
  <si>
    <t>Kare DC1, Clane, Co. Kildare</t>
  </si>
  <si>
    <t>W91F259</t>
  </si>
  <si>
    <t>DC 1, Clane, Co.Kildare</t>
  </si>
  <si>
    <t>Elm Hall NH, Loughlinstown Road, Celbridge</t>
  </si>
  <si>
    <t>W23P6EX</t>
  </si>
  <si>
    <t>Ferndale, Redwood Extended Care Facility, Co. Meath</t>
  </si>
  <si>
    <t>K32N159</t>
  </si>
  <si>
    <t>Silvergrove Nursing Home, Main Street, Clonee, Co. Meath</t>
  </si>
  <si>
    <t>D15HW82</t>
  </si>
  <si>
    <t>The Mill, Stamullen, Co. Meath</t>
  </si>
  <si>
    <t>K32EY20</t>
  </si>
  <si>
    <t>Fairlawns Nursing Home, Cavan Road,  Bailieboro, Co. Cavan</t>
  </si>
  <si>
    <t>A82KP08</t>
  </si>
  <si>
    <t>St Colmcille's NH, Oldcastle Road, Kells, Co. Meath</t>
  </si>
  <si>
    <t>A82D902</t>
  </si>
  <si>
    <t>Avista,  St. Vincents Centre, Navan Road</t>
  </si>
  <si>
    <t>D07A894</t>
  </si>
  <si>
    <t>Santa Sabina House, Dublin 7</t>
  </si>
  <si>
    <t>D07WK25</t>
  </si>
  <si>
    <t>Maryfield Nursing Home</t>
  </si>
  <si>
    <t>D20WC89</t>
  </si>
  <si>
    <t xml:space="preserve">Beechtree Nursing Home, Co. Dublin </t>
  </si>
  <si>
    <t>A45KC97</t>
  </si>
  <si>
    <t>MARIAN HOUSE HOLY FAITH SISTERS CONVENT</t>
  </si>
  <si>
    <t>D11HN8F</t>
  </si>
  <si>
    <t>St. Joseph's Nursing Home, Lurgan Glebe, Virginia, Co. Cavan</t>
  </si>
  <si>
    <t>A82A268</t>
  </si>
  <si>
    <t>Knockrobin Hill Care Home, Port Road, Co, Wicklow</t>
  </si>
  <si>
    <t>A67ED27</t>
  </si>
  <si>
    <t>Middletown House Nursing Home, Ardamine, Gorey, Co. Wexford</t>
  </si>
  <si>
    <t>Y25P6H7</t>
  </si>
  <si>
    <t>Mount Carmel Community Hospital, Braemor Park, Dublin 14</t>
  </si>
  <si>
    <t>D14A5R2</t>
  </si>
  <si>
    <t>CCA2</t>
  </si>
  <si>
    <t>Dublin South East</t>
  </si>
  <si>
    <t>Atlanta Nursing Home
Sidmonton Road, Bray, Co. Wicklow</t>
  </si>
  <si>
    <t>A98KW25</t>
  </si>
  <si>
    <t>St Lazerians house, Royal Oak Road, Bagenalstown, Co. Carlow</t>
  </si>
  <si>
    <t>R21K542</t>
  </si>
  <si>
    <t>Tinnypark Nursing Home, Derdimus, Callan Road, Co. Kilkenny</t>
  </si>
  <si>
    <t>R95EF21</t>
  </si>
  <si>
    <t>Beechwood Hostel, Carlow</t>
  </si>
  <si>
    <t>R93DD43</t>
  </si>
  <si>
    <t>Killure Bridge Nursing Home, Airport Road, Waterford</t>
  </si>
  <si>
    <t>X91NP44</t>
  </si>
  <si>
    <t>St Joseph's Home, Abbey Road, Ferrybank, Waterford</t>
  </si>
  <si>
    <t>X91F882</t>
  </si>
  <si>
    <t>Peacehaven Trust CLG, Co. Wicklow</t>
  </si>
  <si>
    <t>A63FN36</t>
  </si>
  <si>
    <t>Tara Care Centre Putland Road, 5/6 Putland Road, Bray, Co. Wicklow</t>
  </si>
  <si>
    <t>A98YA89</t>
  </si>
  <si>
    <t>Roseville Nursing Home, 49 Meath Road Bray, Co. Wicklow</t>
  </si>
  <si>
    <t>A98XW24</t>
  </si>
  <si>
    <t>Kerlogue Nursing Home, Drinagh Co. Wexford</t>
  </si>
  <si>
    <t>Y35ND37</t>
  </si>
  <si>
    <t>Cheeverstown</t>
  </si>
  <si>
    <t>D6WX973</t>
  </si>
  <si>
    <t>St. Josephs Supported Care Home, Co. Kildare</t>
  </si>
  <si>
    <t>R95T850</t>
  </si>
  <si>
    <t>Bloomfield Hospital, Stocking Lane, Rathfarnham, Dublin 16</t>
  </si>
  <si>
    <t>D16C6T4</t>
  </si>
  <si>
    <t>Newtownpark House Nursing Home, Newtownpark Ave, Blackrock, Co. Dublin</t>
  </si>
  <si>
    <t>A94KC59</t>
  </si>
  <si>
    <t>Dun Laoghaire 
(aka Dublin South)</t>
  </si>
  <si>
    <t>Lawson House Nursing Home, Knockrathkyle, Glenbrien, Enniscorthy, Co. Wexford</t>
  </si>
  <si>
    <t>Y21AW82</t>
  </si>
  <si>
    <t>Cherryfield Lodge Nursing Home, Miltown Park, Dublin 6</t>
  </si>
  <si>
    <t>D06PN79</t>
  </si>
  <si>
    <t>Saint Joseph's, Shankill, Dublin 18</t>
  </si>
  <si>
    <t>D18TY00</t>
  </si>
  <si>
    <t>AURORA, UNIT 11/12, DANVILLE BUSINESS PARK, RING ROAD, KILKENNY</t>
  </si>
  <si>
    <t>R95KD32</t>
  </si>
  <si>
    <t>St. Anthony's Nursing Home, Co. Limerick</t>
  </si>
  <si>
    <t>V94PF76</t>
  </si>
  <si>
    <t>Milford Nursing Home, Milford Care Centre, Plassey Park Road, Sreelane, Castletroy, Co. Limerick.</t>
  </si>
  <si>
    <t>V94H795</t>
  </si>
  <si>
    <t>Villa Marie Nursing Home, Grange, Roscrea Co. Tipperary</t>
  </si>
  <si>
    <t>E53NC56</t>
  </si>
  <si>
    <t>TN</t>
  </si>
  <si>
    <t>Tipperary North/East Limerick</t>
  </si>
  <si>
    <t>Tipperary North</t>
  </si>
  <si>
    <t>CareChoice Montenotte, Middle Glanmire Road, Montenotte, Cork</t>
  </si>
  <si>
    <t>T23A583</t>
  </si>
  <si>
    <t xml:space="preserve">Avista North Tipperary, Avista, The Maltings, Gaol Road, Roscrea, Co. Tipperary </t>
  </si>
  <si>
    <t>E53P383</t>
  </si>
  <si>
    <t>Cope Foundation, 1/2 Dean Bastible Court, Vicars Rd, Togher, Cork</t>
  </si>
  <si>
    <t>T12VKW8</t>
  </si>
  <si>
    <t>Teach Cairde, Scartagh, Co. Cork</t>
  </si>
  <si>
    <t>P85WK68</t>
  </si>
  <si>
    <t>WC</t>
  </si>
  <si>
    <t>West Cork</t>
  </si>
  <si>
    <t>Cork West</t>
  </si>
  <si>
    <t>Marymount University Hospital and Hospice, Cork</t>
  </si>
  <si>
    <t>T12A710</t>
  </si>
  <si>
    <t>BALLINCOLLIG COMMUNITY NURSING UNIT, CORK</t>
  </si>
  <si>
    <t>P31PT10</t>
  </si>
  <si>
    <t>Nazareth House, Dromore, Dromohane, Co. Cork</t>
  </si>
  <si>
    <t>P51T889</t>
  </si>
  <si>
    <t>St Josephs Nursing Home, Kenmare, Co. Kerry</t>
  </si>
  <si>
    <t>V93RW94</t>
  </si>
  <si>
    <t>Portumna Retirement Village, Portumna, Co. Galway</t>
  </si>
  <si>
    <t>H53TF88</t>
  </si>
  <si>
    <t>Lough Erril Private Nursing Home, Lough Erril, Shoalmore, Co. Leitrim</t>
  </si>
  <si>
    <t>N41XE39</t>
  </si>
  <si>
    <t>Central Park Nursing Home, Co. Galway</t>
  </si>
  <si>
    <t>H53KN24</t>
  </si>
  <si>
    <t>Abbeydeale Residential Service, 7 Riverwalk, Crossmolina, Co. Mayo</t>
  </si>
  <si>
    <t>F26K657</t>
  </si>
  <si>
    <t>Pilgrims Rest Nursing Home, Barley Hill, Westport, Co. Mayo</t>
  </si>
  <si>
    <t>F28W525</t>
  </si>
  <si>
    <t>No. LTCFs</t>
  </si>
  <si>
    <t xml:space="preserve">RHA </t>
  </si>
  <si>
    <t>Total % Uptake</t>
  </si>
  <si>
    <t>p</t>
  </si>
  <si>
    <t>confidence level 0.95</t>
  </si>
  <si>
    <t>alpha</t>
  </si>
  <si>
    <t>alpha/2</t>
  </si>
  <si>
    <t>z</t>
  </si>
  <si>
    <t>SE</t>
  </si>
  <si>
    <t>margin of error</t>
  </si>
  <si>
    <t>95% CI L</t>
  </si>
  <si>
    <t>95% CI U</t>
  </si>
  <si>
    <t>margin of error *100</t>
  </si>
  <si>
    <t>HSE</t>
  </si>
  <si>
    <t>HSE Total</t>
  </si>
  <si>
    <t>Non-HSE/Private</t>
  </si>
  <si>
    <t>Non-HSE/Private Total</t>
  </si>
  <si>
    <t>Total</t>
  </si>
  <si>
    <t>Total (157 public LTCFs)</t>
  </si>
  <si>
    <t>SE (p)</t>
  </si>
  <si>
    <t>95%CI L</t>
  </si>
  <si>
    <t>95%CI U</t>
  </si>
  <si>
    <t>Average</t>
  </si>
  <si>
    <t>SE average</t>
  </si>
  <si>
    <t>Median</t>
  </si>
  <si>
    <t>Range L</t>
  </si>
  <si>
    <t>Range U</t>
  </si>
  <si>
    <t>HPSC Code</t>
  </si>
  <si>
    <t>Hospital Name</t>
  </si>
  <si>
    <t xml:space="preserve">% Uptake Total </t>
  </si>
  <si>
    <t>DateCreated</t>
  </si>
  <si>
    <t>DateData</t>
  </si>
  <si>
    <t>Record_ID</t>
  </si>
  <si>
    <t>Sources of information used to collate the number of ELIGIBLE hospital-based HCWs</t>
  </si>
  <si>
    <t>Sources of information used to collate the number of VACCINATED hospital-based HCWs</t>
  </si>
  <si>
    <t>No. Hospitals</t>
  </si>
  <si>
    <t>Total_p</t>
  </si>
  <si>
    <t>Total_confidence level 0.95</t>
  </si>
  <si>
    <t>Total_alpha</t>
  </si>
  <si>
    <t>Total-alpha/2</t>
  </si>
  <si>
    <t>Total_z</t>
  </si>
  <si>
    <t>Total_SE</t>
  </si>
  <si>
    <t>Total_margin of error</t>
  </si>
  <si>
    <t>Total_95% CI L</t>
  </si>
  <si>
    <t>Total_95% CI U</t>
  </si>
  <si>
    <t>M&amp;A_p</t>
  </si>
  <si>
    <t>M&amp;A_confidence level 0.95</t>
  </si>
  <si>
    <t>M&amp;A_alpha</t>
  </si>
  <si>
    <t>M&amp;A-alpha/2</t>
  </si>
  <si>
    <t>M&amp;A_z</t>
  </si>
  <si>
    <t>M&amp;A_SE</t>
  </si>
  <si>
    <t>M&amp;A_margin of error</t>
  </si>
  <si>
    <t>M&amp;A_95% CI L</t>
  </si>
  <si>
    <t>M&amp;A_95% CI U</t>
  </si>
  <si>
    <t>M&amp;D_p</t>
  </si>
  <si>
    <t>M&amp;D_confidence level 0.95</t>
  </si>
  <si>
    <t>M&amp;D_alpha</t>
  </si>
  <si>
    <t>M&amp;D-alpha/2</t>
  </si>
  <si>
    <t>M&amp;D_z</t>
  </si>
  <si>
    <t>M&amp;D_SE</t>
  </si>
  <si>
    <t>M&amp;D_margin of error</t>
  </si>
  <si>
    <t>M&amp;D_95% CI L</t>
  </si>
  <si>
    <t>M&amp;D_95% CI U</t>
  </si>
  <si>
    <t>HSCP_p</t>
  </si>
  <si>
    <t>HSCP_confidence level 0.95</t>
  </si>
  <si>
    <t>HSCP_alpha</t>
  </si>
  <si>
    <t>HSCP-alpha/2</t>
  </si>
  <si>
    <t>HSCP_z</t>
  </si>
  <si>
    <t>HSCP_SE</t>
  </si>
  <si>
    <t>HSCP_margin of error</t>
  </si>
  <si>
    <t>HSCP_95% CI L</t>
  </si>
  <si>
    <t>HSCP_95% CI U</t>
  </si>
  <si>
    <t>Nursing_p</t>
  </si>
  <si>
    <t>Nursing_confidence level 0.95</t>
  </si>
  <si>
    <t>Nursing_alpha</t>
  </si>
  <si>
    <t>Nursing-alpha/2</t>
  </si>
  <si>
    <t>Nursing_z</t>
  </si>
  <si>
    <t>Nursing_SE</t>
  </si>
  <si>
    <t>Nursing_margin of error</t>
  </si>
  <si>
    <t>Nursing_95% CI L</t>
  </si>
  <si>
    <t>Nursing_95% CI U</t>
  </si>
  <si>
    <t>GSS_p</t>
  </si>
  <si>
    <t>GSS_confidence level 0.95</t>
  </si>
  <si>
    <t>GSS_alpha</t>
  </si>
  <si>
    <t>GSS-alpha/2</t>
  </si>
  <si>
    <t>GSS_z</t>
  </si>
  <si>
    <t>GSS_SE</t>
  </si>
  <si>
    <t>GSS_margin of error</t>
  </si>
  <si>
    <t>GSS_95% CI L</t>
  </si>
  <si>
    <t>GSS_95% CI U</t>
  </si>
  <si>
    <t>OPCC_p</t>
  </si>
  <si>
    <t>OPCC_confidence level 0.95</t>
  </si>
  <si>
    <t>OPCC_alpha</t>
  </si>
  <si>
    <t>OPCC-alpha/2</t>
  </si>
  <si>
    <t>OPCC_z</t>
  </si>
  <si>
    <t>OPCC_SE</t>
  </si>
  <si>
    <t>OPCC_margin of error</t>
  </si>
  <si>
    <t>OPCC_95% CI L</t>
  </si>
  <si>
    <t>OPCC_95% CI U</t>
  </si>
  <si>
    <t>%Total_margin of error</t>
  </si>
  <si>
    <t>%M&amp;A_margin of error</t>
  </si>
  <si>
    <t>%M&amp;D_margin of error</t>
  </si>
  <si>
    <t>%HSCP_margin of error</t>
  </si>
  <si>
    <t>%Nursing_margin of error</t>
  </si>
  <si>
    <t>%GSS_margin of error</t>
  </si>
  <si>
    <t>%OPCC_margin of error</t>
  </si>
  <si>
    <t>Outside Regional Areas/Private Hospitals</t>
  </si>
  <si>
    <t>Total excl private</t>
  </si>
  <si>
    <t>Total incl private</t>
  </si>
  <si>
    <t>Children Hospitals Only</t>
  </si>
  <si>
    <t>National Rehabilitation Hospital, Dún Laoghaire</t>
  </si>
  <si>
    <t>447780</t>
  </si>
  <si>
    <t>799650</t>
  </si>
  <si>
    <t>140629</t>
  </si>
  <si>
    <t>890876</t>
  </si>
  <si>
    <t>857749</t>
  </si>
  <si>
    <t>131085</t>
  </si>
  <si>
    <t>917221</t>
  </si>
  <si>
    <t>562063</t>
  </si>
  <si>
    <t>739571</t>
  </si>
  <si>
    <t>910420</t>
  </si>
  <si>
    <t>592930</t>
  </si>
  <si>
    <t>718668</t>
  </si>
  <si>
    <t>086484</t>
  </si>
  <si>
    <t>105925</t>
  </si>
  <si>
    <t>261706</t>
  </si>
  <si>
    <t>181332</t>
  </si>
  <si>
    <t>537610</t>
  </si>
  <si>
    <t>266268</t>
  </si>
  <si>
    <t>290799</t>
  </si>
  <si>
    <t>419992</t>
  </si>
  <si>
    <t>316239</t>
  </si>
  <si>
    <t>624822</t>
  </si>
  <si>
    <t>440217</t>
  </si>
  <si>
    <t>908199</t>
  </si>
  <si>
    <t>-</t>
  </si>
  <si>
    <t>638638</t>
  </si>
  <si>
    <t>912509</t>
  </si>
  <si>
    <t>204512</t>
  </si>
  <si>
    <t>888330</t>
  </si>
  <si>
    <t>535371</t>
  </si>
  <si>
    <t>744209</t>
  </si>
  <si>
    <t>302300</t>
  </si>
  <si>
    <t>455037</t>
  </si>
  <si>
    <t>990385</t>
  </si>
  <si>
    <t>195414</t>
  </si>
  <si>
    <t>952086</t>
  </si>
  <si>
    <t>449043</t>
  </si>
  <si>
    <t>646350</t>
  </si>
  <si>
    <t>885018</t>
  </si>
  <si>
    <t>774916</t>
  </si>
  <si>
    <t>252490</t>
  </si>
  <si>
    <t>160894</t>
  </si>
  <si>
    <t>840635</t>
  </si>
  <si>
    <t>133829</t>
  </si>
  <si>
    <t>118819</t>
  </si>
  <si>
    <t>382975</t>
  </si>
  <si>
    <t>316116</t>
  </si>
  <si>
    <t>581934</t>
  </si>
  <si>
    <t>577784</t>
  </si>
  <si>
    <t>223513</t>
  </si>
  <si>
    <t>474052</t>
  </si>
  <si>
    <t>717821</t>
  </si>
  <si>
    <t>141091</t>
  </si>
  <si>
    <t>608471</t>
  </si>
  <si>
    <t>162782</t>
  </si>
  <si>
    <t>144757</t>
  </si>
  <si>
    <t>746074</t>
  </si>
  <si>
    <t>584126</t>
  </si>
  <si>
    <t>182254</t>
  </si>
  <si>
    <t>947167</t>
  </si>
  <si>
    <t>065779</t>
  </si>
  <si>
    <t>613475</t>
  </si>
  <si>
    <t>645643</t>
  </si>
  <si>
    <t>499772</t>
  </si>
  <si>
    <t>072340</t>
  </si>
  <si>
    <t>825625</t>
  </si>
  <si>
    <t>944616</t>
  </si>
  <si>
    <t>599793</t>
  </si>
  <si>
    <t>047638</t>
  </si>
  <si>
    <t>339597</t>
  </si>
  <si>
    <t>997995</t>
  </si>
  <si>
    <t>767444</t>
  </si>
  <si>
    <t>980966</t>
  </si>
  <si>
    <t>646022</t>
  </si>
  <si>
    <t>983738</t>
  </si>
  <si>
    <t>241456</t>
  </si>
  <si>
    <t>447445</t>
  </si>
  <si>
    <t>637099</t>
  </si>
  <si>
    <t>861920</t>
  </si>
  <si>
    <t>025223</t>
  </si>
  <si>
    <t>604039</t>
  </si>
  <si>
    <t>893662</t>
  </si>
  <si>
    <t>653099</t>
  </si>
  <si>
    <t>257181</t>
  </si>
  <si>
    <t>253367</t>
  </si>
  <si>
    <t>047409</t>
  </si>
  <si>
    <t>947495</t>
  </si>
  <si>
    <t>719054</t>
  </si>
  <si>
    <t>909493</t>
  </si>
  <si>
    <t>046983</t>
  </si>
  <si>
    <t>776552</t>
  </si>
  <si>
    <t>679723</t>
  </si>
  <si>
    <t>934136</t>
  </si>
  <si>
    <t>309385</t>
  </si>
  <si>
    <t>571829</t>
  </si>
  <si>
    <t>540283</t>
  </si>
  <si>
    <t>457062</t>
  </si>
  <si>
    <t>068039</t>
  </si>
  <si>
    <t>386591</t>
  </si>
  <si>
    <t>572932</t>
  </si>
  <si>
    <t>677934</t>
  </si>
  <si>
    <t>835167</t>
  </si>
  <si>
    <t>959481</t>
  </si>
  <si>
    <t>251981</t>
  </si>
  <si>
    <t>936192</t>
  </si>
  <si>
    <t>713946</t>
  </si>
  <si>
    <t>716916</t>
  </si>
  <si>
    <t>046280</t>
  </si>
  <si>
    <t>058146</t>
  </si>
  <si>
    <t>083155</t>
  </si>
  <si>
    <t>970639</t>
  </si>
  <si>
    <t>868554</t>
  </si>
  <si>
    <t>208329</t>
  </si>
  <si>
    <t>770390</t>
  </si>
  <si>
    <t>244150</t>
  </si>
  <si>
    <t>758220</t>
  </si>
  <si>
    <t>973463</t>
  </si>
  <si>
    <t>618715</t>
  </si>
  <si>
    <t>536798</t>
  </si>
  <si>
    <t>354323</t>
  </si>
  <si>
    <t>134604</t>
  </si>
  <si>
    <t>819082</t>
  </si>
  <si>
    <t>435435</t>
  </si>
  <si>
    <t>355801</t>
  </si>
  <si>
    <t>331973</t>
  </si>
  <si>
    <t>974361</t>
  </si>
  <si>
    <t>338545</t>
  </si>
  <si>
    <t>775722</t>
  </si>
  <si>
    <t>293936</t>
  </si>
  <si>
    <t>766980</t>
  </si>
  <si>
    <t>066004</t>
  </si>
  <si>
    <t>232652</t>
  </si>
  <si>
    <t>849881</t>
  </si>
  <si>
    <t>552774</t>
  </si>
  <si>
    <t>451596</t>
  </si>
  <si>
    <t>396378</t>
  </si>
  <si>
    <t>079776</t>
  </si>
  <si>
    <t>402024</t>
  </si>
  <si>
    <t>256108</t>
  </si>
  <si>
    <t>319223</t>
  </si>
  <si>
    <t>081274</t>
  </si>
  <si>
    <t>478746</t>
  </si>
  <si>
    <t>266091</t>
  </si>
  <si>
    <t>645988</t>
  </si>
  <si>
    <t>652740</t>
  </si>
  <si>
    <t>517162</t>
  </si>
  <si>
    <t>670300</t>
  </si>
  <si>
    <t>702629</t>
  </si>
  <si>
    <t>846170</t>
  </si>
  <si>
    <t>770499</t>
  </si>
  <si>
    <t>223339</t>
  </si>
  <si>
    <t>453576</t>
  </si>
  <si>
    <t>807072</t>
  </si>
  <si>
    <t>727875</t>
  </si>
  <si>
    <t>350585</t>
  </si>
  <si>
    <t>956084</t>
  </si>
  <si>
    <t>470115</t>
  </si>
  <si>
    <t>170831</t>
  </si>
  <si>
    <t>929101</t>
  </si>
  <si>
    <t>804620</t>
  </si>
  <si>
    <t>214672</t>
  </si>
  <si>
    <t>847771</t>
  </si>
  <si>
    <t>706498</t>
  </si>
  <si>
    <t>317984</t>
  </si>
  <si>
    <t>845890</t>
  </si>
  <si>
    <t>226736</t>
  </si>
  <si>
    <t>165165</t>
  </si>
  <si>
    <t>355849</t>
  </si>
  <si>
    <t>976372</t>
  </si>
  <si>
    <t>216058</t>
  </si>
  <si>
    <t>426907</t>
  </si>
  <si>
    <t>513652</t>
  </si>
  <si>
    <t>772851</t>
  </si>
  <si>
    <t>417769</t>
  </si>
  <si>
    <t>934556</t>
  </si>
  <si>
    <t>978475</t>
  </si>
  <si>
    <t>992075</t>
  </si>
  <si>
    <t>361796</t>
  </si>
  <si>
    <t>762432</t>
  </si>
  <si>
    <t>291345</t>
  </si>
  <si>
    <t>689838</t>
  </si>
  <si>
    <t>308623</t>
  </si>
  <si>
    <t>001531</t>
  </si>
  <si>
    <t>441801</t>
  </si>
  <si>
    <t>536194</t>
  </si>
  <si>
    <t>243153</t>
  </si>
  <si>
    <t>300047</t>
  </si>
  <si>
    <t>997346</t>
  </si>
  <si>
    <t>972220</t>
  </si>
  <si>
    <t>377551</t>
  </si>
  <si>
    <t>477268</t>
  </si>
  <si>
    <t>626536</t>
  </si>
  <si>
    <t>406404</t>
  </si>
  <si>
    <t>423043</t>
  </si>
  <si>
    <t>172309</t>
  </si>
  <si>
    <t>162317</t>
  </si>
  <si>
    <t>023915</t>
  </si>
  <si>
    <t>790657</t>
  </si>
  <si>
    <t>353142</t>
  </si>
  <si>
    <t>353067</t>
  </si>
  <si>
    <t>114385</t>
  </si>
  <si>
    <t>288918</t>
  </si>
  <si>
    <t>HSE funded/staffed/managed</t>
  </si>
  <si>
    <t>CHO8</t>
  </si>
  <si>
    <t>No</t>
  </si>
  <si>
    <t>Elderly</t>
  </si>
  <si>
    <t>27/02/2024</t>
  </si>
  <si>
    <t>Health Service Executive</t>
  </si>
  <si>
    <t>Person In Charge</t>
  </si>
  <si>
    <t>CHO7</t>
  </si>
  <si>
    <t>Person In Charge,HR office</t>
  </si>
  <si>
    <t>Person In Charge,COVAX/IIS system portal,COVAX/IIS dashboard,Local LTCF records</t>
  </si>
  <si>
    <t>06/03/2024</t>
  </si>
  <si>
    <t>Person In Charge,Other</t>
  </si>
  <si>
    <t>Local LTCF records,Self-reporting by HCWs</t>
  </si>
  <si>
    <t>26/02/2024</t>
  </si>
  <si>
    <t>COVAX/IIS system portal,Other</t>
  </si>
  <si>
    <t>05/12/2023</t>
  </si>
  <si>
    <t>Person In Charge,Self-reporting by HCWs</t>
  </si>
  <si>
    <t>Elderly,Intellectual Disability</t>
  </si>
  <si>
    <t>30/11/2023</t>
  </si>
  <si>
    <t>Peamount Healthcare</t>
  </si>
  <si>
    <t>Other</t>
  </si>
  <si>
    <t>Mental Health</t>
  </si>
  <si>
    <t>24/02/2024</t>
  </si>
  <si>
    <t>CHO1</t>
  </si>
  <si>
    <t>Intellectual Disability</t>
  </si>
  <si>
    <t>23/02/2024</t>
  </si>
  <si>
    <t>CHO9</t>
  </si>
  <si>
    <t>Elderly,Mental Health</t>
  </si>
  <si>
    <t>27/11/2023</t>
  </si>
  <si>
    <t>Person In Charge,Local LTCF records</t>
  </si>
  <si>
    <t>08/03/2024</t>
  </si>
  <si>
    <t>Person In Charge,COVAX/IIS system portal</t>
  </si>
  <si>
    <t>Person In Charge,COVAX/IIS system portal,Self-reporting by HCWs,Other</t>
  </si>
  <si>
    <t>08/12/2023</t>
  </si>
  <si>
    <t>Yes</t>
  </si>
  <si>
    <t>28/02/2024</t>
  </si>
  <si>
    <t>Person In Charge,Unsure</t>
  </si>
  <si>
    <t>Person In Charge,COVAX/IIS system portal,Local LTCF records,Self-reporting by HCWs</t>
  </si>
  <si>
    <t>Unsure</t>
  </si>
  <si>
    <t>Self-reporting by HCWs</t>
  </si>
  <si>
    <t>COVAX/IIS system portal,Self-reporting by HCWs</t>
  </si>
  <si>
    <t>COVAX/IIS system portal</t>
  </si>
  <si>
    <t>Elderly,Mixed Care</t>
  </si>
  <si>
    <t>09/11/2023</t>
  </si>
  <si>
    <t>01/03/2024</t>
  </si>
  <si>
    <t>22/02/2024</t>
  </si>
  <si>
    <t>RehabCare</t>
  </si>
  <si>
    <t>Mixed Disability</t>
  </si>
  <si>
    <t>12/12/2023</t>
  </si>
  <si>
    <t>29/02/2024</t>
  </si>
  <si>
    <t>Person In Charge,Local LTCF records,Self-reporting by HCWs</t>
  </si>
  <si>
    <t>CHO5</t>
  </si>
  <si>
    <t>04/03/2024</t>
  </si>
  <si>
    <t>Person In Charge,COVAX/IIS dashboard</t>
  </si>
  <si>
    <t>Other Disability</t>
  </si>
  <si>
    <t>03/04/2024</t>
  </si>
  <si>
    <t>25/03/2024</t>
  </si>
  <si>
    <t>27/03/2024</t>
  </si>
  <si>
    <t>07/03/2023</t>
  </si>
  <si>
    <t>Intellectual Disability,Other Disability</t>
  </si>
  <si>
    <t>Person In Charge,COVAX/IIS system portal,Local LTCF records</t>
  </si>
  <si>
    <t>07/12/2023</t>
  </si>
  <si>
    <t>07/03/2024</t>
  </si>
  <si>
    <t>CHO6</t>
  </si>
  <si>
    <t>06/11/2023</t>
  </si>
  <si>
    <t>04/12/2023</t>
  </si>
  <si>
    <t>31/01/2024</t>
  </si>
  <si>
    <t>Mental Health,Other Disability</t>
  </si>
  <si>
    <t>04/03/2023</t>
  </si>
  <si>
    <t>Self-reporting by HCWs,Other</t>
  </si>
  <si>
    <t>CHO3</t>
  </si>
  <si>
    <t>CHO4</t>
  </si>
  <si>
    <t>14/11/2023</t>
  </si>
  <si>
    <t>06/12/2023</t>
  </si>
  <si>
    <t>02/03/2024</t>
  </si>
  <si>
    <t>05/03/2024</t>
  </si>
  <si>
    <t>CHO2</t>
  </si>
  <si>
    <t>Person In Charge,CHO HR office</t>
  </si>
  <si>
    <t>COVAX/IIS system portal,Local LTCF records</t>
  </si>
  <si>
    <t>07/11/2023</t>
  </si>
  <si>
    <t>CHO HR office</t>
  </si>
  <si>
    <t>Person In Charge,COVAX/IIS system portal,Self-reporting by HCWs</t>
  </si>
  <si>
    <t>Person In Charge,COVAX/IIS dashboard,Self-reporting by HCWs</t>
  </si>
  <si>
    <t>02/02/2024</t>
  </si>
  <si>
    <t>HR office</t>
  </si>
  <si>
    <t>Ougham House Limited</t>
  </si>
  <si>
    <t>28/11/2023</t>
  </si>
  <si>
    <t>08.03.2024</t>
  </si>
  <si>
    <t>13/12/2023</t>
  </si>
  <si>
    <t>06/03/2023</t>
  </si>
  <si>
    <t>The Royal Hospital Donnybrook</t>
  </si>
  <si>
    <t>Person In Charge,Self-reporting by HCWs,Other</t>
  </si>
  <si>
    <t>Section 38 funded</t>
  </si>
  <si>
    <t>St James's Hospital</t>
  </si>
  <si>
    <t>Privately funded/staffed/managed</t>
  </si>
  <si>
    <t>Esker Property Holdings Limited</t>
  </si>
  <si>
    <t>Firstcare Mountpleasant Lodge Limited</t>
  </si>
  <si>
    <t>Galteemore Developments Limited</t>
  </si>
  <si>
    <t>Person In Charge,Local LTCF records,Other</t>
  </si>
  <si>
    <t>Hospice Care</t>
  </si>
  <si>
    <t>Our Lady's Hospice and Care Services DAC</t>
  </si>
  <si>
    <t>Anvik Company Limited</t>
  </si>
  <si>
    <t>Costern Unlimited Company</t>
  </si>
  <si>
    <t>Elderly,Intellectual Disability,Other Care (not listed above)</t>
  </si>
  <si>
    <t>Local LTCF records</t>
  </si>
  <si>
    <t>KARE, Promoting Inclusion for People with Intellectual Disabilities</t>
  </si>
  <si>
    <t>Springwood Nursing Homes Limited</t>
  </si>
  <si>
    <t>11/03/2024</t>
  </si>
  <si>
    <t>Redwood Extended Care Facility Unlimited Company</t>
  </si>
  <si>
    <t>Silvergrove Nursing Home Limited</t>
  </si>
  <si>
    <t>Dundas Unlimited Company</t>
  </si>
  <si>
    <t>Fairlawns Nursing Home Limited</t>
  </si>
  <si>
    <t>Fáinleog Teoranta</t>
  </si>
  <si>
    <t>Section 39 funded</t>
  </si>
  <si>
    <t>03/12/2023</t>
  </si>
  <si>
    <t>Santa Sabina House Limited</t>
  </si>
  <si>
    <t>10/11/2023</t>
  </si>
  <si>
    <t>The Frances Taylor Foundation Chapelizod Company Limited by Guarantee</t>
  </si>
  <si>
    <t>Beechtree Health Care Limited</t>
  </si>
  <si>
    <t xml:space="preserve">Holy Faith Sisters </t>
  </si>
  <si>
    <t>St. Joseph's Nursing Home Limited</t>
  </si>
  <si>
    <t>Knockrobin Nursing Home Limited</t>
  </si>
  <si>
    <t>Joriding Limited</t>
  </si>
  <si>
    <t>Other Care (not listed above)</t>
  </si>
  <si>
    <t>Atlanta Nursing Home Limited</t>
  </si>
  <si>
    <t>Mixed Care</t>
  </si>
  <si>
    <t>St. Lazerian's House Company Limited By Guarantee</t>
  </si>
  <si>
    <t>Tinnypark Residential Care Limited</t>
  </si>
  <si>
    <t>Maisonbeech Limited</t>
  </si>
  <si>
    <t>Killure Bridge Nursing Home Limited</t>
  </si>
  <si>
    <t>Little Sisters of the Poor with Teresa Bible,  Kathleen Mc Mahon,  Julia Culliton,  Theresa Martin,  Mary Ward as members</t>
  </si>
  <si>
    <t>HR office,Unsure</t>
  </si>
  <si>
    <t>Peacehaven Trust CLG</t>
  </si>
  <si>
    <t>Elderly,Mental Health,Mixed Care</t>
  </si>
  <si>
    <t>Nirocon Limited</t>
  </si>
  <si>
    <t>08/11/2023</t>
  </si>
  <si>
    <t>Roseville Nursing Home Limited</t>
  </si>
  <si>
    <t>Elderly,Mental Health,Intellectual Disability,Mixed Care</t>
  </si>
  <si>
    <t>Candela Healthcare Limited</t>
  </si>
  <si>
    <t>COVAX/IIS system portal,Local LTCF records,Self-reporting by HCWs</t>
  </si>
  <si>
    <t>Cheeverstown House CLG</t>
  </si>
  <si>
    <t>St. Joseph's Supported Care Home</t>
  </si>
  <si>
    <t>Bloomfield Care Centre CLG</t>
  </si>
  <si>
    <t>Nursing &amp; Caring Services Limited</t>
  </si>
  <si>
    <t>Lawson House Nursing Home Limited</t>
  </si>
  <si>
    <t>Unknown</t>
  </si>
  <si>
    <t>Society of Jesus (Jesuit Order)</t>
  </si>
  <si>
    <t>10/10/2023</t>
  </si>
  <si>
    <t>Saint John of God Hospital Company Limited by Guarantee</t>
  </si>
  <si>
    <t>Kilduff Care Co. Limited</t>
  </si>
  <si>
    <t>12/03/2024</t>
  </si>
  <si>
    <t>Milford Care Centre</t>
  </si>
  <si>
    <t>Villa Marie Nursing Home Limited</t>
  </si>
  <si>
    <t>Carechoice Montenotte Limited</t>
  </si>
  <si>
    <t>10/01/2024</t>
  </si>
  <si>
    <t>COPE Foundation</t>
  </si>
  <si>
    <t>Marymount University Hospital &amp; Hospice</t>
  </si>
  <si>
    <t>20/11/2023</t>
  </si>
  <si>
    <t xml:space="preserve">Sisters of Nazareth </t>
  </si>
  <si>
    <t>15/02/2024</t>
  </si>
  <si>
    <t>Rathsheen Investments Limited</t>
  </si>
  <si>
    <t>Tony Williams</t>
  </si>
  <si>
    <t>Lakeview Retirement Home Limited</t>
  </si>
  <si>
    <t>AllanBay Limited</t>
  </si>
  <si>
    <t>Western Care Association</t>
  </si>
  <si>
    <t>Pilgrims Rest Nursing Home Limited</t>
  </si>
  <si>
    <t>HospitalGroup_April2024</t>
  </si>
  <si>
    <t>HospitalRegion_2024</t>
  </si>
  <si>
    <t>Dublin and Midlands Hospitals</t>
  </si>
  <si>
    <t>14/03/2024</t>
  </si>
  <si>
    <t>Hospital HR office</t>
  </si>
  <si>
    <t>COVAX/IIS system Excel reports</t>
  </si>
  <si>
    <t>COVAX/IIS dashboard</t>
  </si>
  <si>
    <t>Hospital HR office,Other</t>
  </si>
  <si>
    <t>COVAX/IIS system Excel reports,COVAX/IIS dashboard,Local hospital records,Self-reporting by HCWs</t>
  </si>
  <si>
    <t>COVAX/IIS dashboard,Local hospital records,Self-reporting by HCWs</t>
  </si>
  <si>
    <t>COVAX/IIS system Excel reports,Local hospital records</t>
  </si>
  <si>
    <t>Children's Hospital Group</t>
  </si>
  <si>
    <t>Hospital group HR office</t>
  </si>
  <si>
    <t>Dublin and North East Hospitals</t>
  </si>
  <si>
    <t>Local hospital records</t>
  </si>
  <si>
    <t>COVAX/IIS system Excel reports,COVAX/IIS dashboard,Local hospital records</t>
  </si>
  <si>
    <t>COVAX/IIS dashboard,Local hospital records</t>
  </si>
  <si>
    <t>Dublin and South East Hospitals</t>
  </si>
  <si>
    <t>03/03/2024</t>
  </si>
  <si>
    <t>06.03.2024</t>
  </si>
  <si>
    <t>HSE MidWest</t>
  </si>
  <si>
    <t>Mid West Hospitals</t>
  </si>
  <si>
    <t>27/10/2024</t>
  </si>
  <si>
    <t>South West Hospitals</t>
  </si>
  <si>
    <t>COVAX/IIS system Excel reports,Local hospital records,Self-reporting by HCWs</t>
  </si>
  <si>
    <t>15/03/2024</t>
  </si>
  <si>
    <t>West and North West Hospitals</t>
  </si>
  <si>
    <t>Hospital HR office,Hospital group HR office</t>
  </si>
  <si>
    <t>COVAX/IIS system Excel reports,COVAX/IIS dashboard</t>
  </si>
  <si>
    <t>Private</t>
  </si>
  <si>
    <t>Outside Regional Areas</t>
  </si>
  <si>
    <t>01/12/2023</t>
  </si>
  <si>
    <t>H24</t>
  </si>
  <si>
    <t xml:space="preserve">	Tallaght University Hospital</t>
  </si>
  <si>
    <t>H26</t>
  </si>
  <si>
    <t xml:space="preserve">	Midland Regional Hospital Mullingar</t>
  </si>
  <si>
    <t>H28</t>
  </si>
  <si>
    <t xml:space="preserve">	Midland Regional Hospital Tullamore</t>
  </si>
  <si>
    <t>H18</t>
  </si>
  <si>
    <t xml:space="preserve">	St. James's Hospital, Dublin</t>
  </si>
  <si>
    <t>H05</t>
  </si>
  <si>
    <t xml:space="preserve">	Coombe Women &amp; Infants University Hospital, Dublin</t>
  </si>
  <si>
    <t>H19</t>
  </si>
  <si>
    <t xml:space="preserve">	St. Luke's Hospital, Rathgar, Dublin</t>
  </si>
  <si>
    <t>H27</t>
  </si>
  <si>
    <t xml:space="preserve">	Midland Regional Hospital Portlaoise</t>
  </si>
  <si>
    <t>H11</t>
  </si>
  <si>
    <t xml:space="preserve">	Naas General Hospital</t>
  </si>
  <si>
    <t>H14</t>
  </si>
  <si>
    <t xml:space="preserve">	Children's Health Ireland at Crumlin</t>
  </si>
  <si>
    <t>H24a</t>
  </si>
  <si>
    <t xml:space="preserve">	Children's Hospital Ireland (Tallaght University Hospital Unit)</t>
  </si>
  <si>
    <t>H25</t>
  </si>
  <si>
    <t xml:space="preserve">	Children's University Hospital, Temple Street Dublin</t>
  </si>
  <si>
    <t>H88</t>
  </si>
  <si>
    <t>Children's Hospital Ireland (NPH, Herberton, Rialto)</t>
  </si>
  <si>
    <t>H16</t>
  </si>
  <si>
    <t xml:space="preserve">	Rotunda Hospital Dublin</t>
  </si>
  <si>
    <t>H10</t>
  </si>
  <si>
    <t xml:space="preserve">	Mater Misericordiae University Hospital, Dublin</t>
  </si>
  <si>
    <t>H39</t>
  </si>
  <si>
    <t xml:space="preserve">	Our Lady's Hospital, Navan</t>
  </si>
  <si>
    <t>H35</t>
  </si>
  <si>
    <t xml:space="preserve">	Cavan General Hospital</t>
  </si>
  <si>
    <t>H21</t>
  </si>
  <si>
    <t xml:space="preserve">	Cappagh National Orthopaedic Hospital, Dublin</t>
  </si>
  <si>
    <t>NE01</t>
  </si>
  <si>
    <t xml:space="preserve">	Monaghan General Hospital</t>
  </si>
  <si>
    <t>H36</t>
  </si>
  <si>
    <t xml:space="preserve">	Our Lady Of Lourdes Hospital, Drogheda</t>
  </si>
  <si>
    <t>H37</t>
  </si>
  <si>
    <t xml:space="preserve">	Louth County Hospital, Dundalk</t>
  </si>
  <si>
    <t>H08a</t>
  </si>
  <si>
    <t>Children's Hospital Ireland (Connolly Hospital Blanchardstown)</t>
  </si>
  <si>
    <t>H45</t>
  </si>
  <si>
    <t xml:space="preserve">	Kilcreene Orthopaedic Hospital, Kilkenny</t>
  </si>
  <si>
    <t>H23</t>
  </si>
  <si>
    <t xml:space="preserve">	St. Vincent's University Hospital</t>
  </si>
  <si>
    <t>H46</t>
  </si>
  <si>
    <t xml:space="preserve">	St. Luke's General Hospital, Kilkenny</t>
  </si>
  <si>
    <t>H48</t>
  </si>
  <si>
    <t xml:space="preserve">	Wexford General Hospital</t>
  </si>
  <si>
    <t>H09</t>
  </si>
  <si>
    <t xml:space="preserve">	St. Columcille's Hospital, Loughlinstown</t>
  </si>
  <si>
    <t>H22</t>
  </si>
  <si>
    <t xml:space="preserve">	St. Michael's Hospital, Dun Laoghaire</t>
  </si>
  <si>
    <t>H63</t>
  </si>
  <si>
    <t xml:space="preserve">	National Rehabilitation Hospital, Dún Laoghaire, Co. Dublin</t>
  </si>
  <si>
    <t>H17</t>
  </si>
  <si>
    <t xml:space="preserve">	Royal Victoria Eye &amp; Ear Hospital, Dublin</t>
  </si>
  <si>
    <t>H12</t>
  </si>
  <si>
    <t xml:space="preserve">	National Maternity Hospital, Holles Street</t>
  </si>
  <si>
    <t>H44</t>
  </si>
  <si>
    <t xml:space="preserve">	South Tipperary General Hospital, Clonmel</t>
  </si>
  <si>
    <t>H47</t>
  </si>
  <si>
    <t xml:space="preserve">	University Hospital Waterford</t>
  </si>
  <si>
    <t>H32</t>
  </si>
  <si>
    <t xml:space="preserve">	University Hospital Limerick</t>
  </si>
  <si>
    <t>H30</t>
  </si>
  <si>
    <t xml:space="preserve">	Nenagh Hospital</t>
  </si>
  <si>
    <t>H34</t>
  </si>
  <si>
    <t xml:space="preserve">	Croom Orthopaedic Hospital</t>
  </si>
  <si>
    <t>H31</t>
  </si>
  <si>
    <t xml:space="preserve">	University Maternity Hospital Limerick</t>
  </si>
  <si>
    <t>H29</t>
  </si>
  <si>
    <t xml:space="preserve">	Ennis Hospital</t>
  </si>
  <si>
    <t>H33</t>
  </si>
  <si>
    <t xml:space="preserve">	St. John’s Hospital, Limerick</t>
  </si>
  <si>
    <t>H50A</t>
  </si>
  <si>
    <t xml:space="preserve">	Cork University Hospital (excluding maternity)</t>
  </si>
  <si>
    <t>H56</t>
  </si>
  <si>
    <t xml:space="preserve">	South Infirmary - Victoria University Hospital, Cork</t>
  </si>
  <si>
    <t>H49</t>
  </si>
  <si>
    <t xml:space="preserve">	Bantry General Hospital</t>
  </si>
  <si>
    <t>H52</t>
  </si>
  <si>
    <t xml:space="preserve">	Mallow General Hospital</t>
  </si>
  <si>
    <t>H57</t>
  </si>
  <si>
    <t xml:space="preserve">	University Hospital Kerry</t>
  </si>
  <si>
    <t>H50M</t>
  </si>
  <si>
    <t xml:space="preserve">	Cork University Hospital Maternity (CUHM)</t>
  </si>
  <si>
    <t>H53</t>
  </si>
  <si>
    <t xml:space="preserve">	Mercy University Hospital, Cork</t>
  </si>
  <si>
    <t>H62</t>
  </si>
  <si>
    <t xml:space="preserve">	Galway University Hospitals</t>
  </si>
  <si>
    <t>H61</t>
  </si>
  <si>
    <t xml:space="preserve">	Roscommon University Hospital</t>
  </si>
  <si>
    <t>H42</t>
  </si>
  <si>
    <t xml:space="preserve">	Sligo University Hospital</t>
  </si>
  <si>
    <t>H60</t>
  </si>
  <si>
    <t xml:space="preserve">	Portiuncula University Hospital</t>
  </si>
  <si>
    <t>H40</t>
  </si>
  <si>
    <t xml:space="preserve">	Letterkenny University Hospital</t>
  </si>
  <si>
    <t>H58</t>
  </si>
  <si>
    <t xml:space="preserve">	Mayo University Hospital</t>
  </si>
  <si>
    <t>P01</t>
  </si>
  <si>
    <t xml:space="preserve">	Blackrock Clinic, Co. Dublin</t>
  </si>
  <si>
    <t>H75</t>
  </si>
  <si>
    <t xml:space="preserve">	St. Vincent's Private Hospital</t>
  </si>
  <si>
    <t>H78</t>
  </si>
  <si>
    <t xml:space="preserve">	Bon Secours Hospital, Cork</t>
  </si>
  <si>
    <t>P06</t>
  </si>
  <si>
    <t xml:space="preserve">	Bon Secours Hospital, Glasnevin, Dublin</t>
  </si>
  <si>
    <t>HSE Service Directory ID number</t>
  </si>
  <si>
    <t>Name  of Long Term/Residential Care Facilty (LTCF)</t>
  </si>
  <si>
    <t>Type of LTCF (primary remit)</t>
  </si>
  <si>
    <t>Eircode</t>
  </si>
  <si>
    <t>Eligible Long-Term Residents</t>
  </si>
  <si>
    <t>Vaccinated Long-Term Residents</t>
  </si>
  <si>
    <t>% Uptake LT Residents</t>
  </si>
  <si>
    <t>Eligible Respite Residents</t>
  </si>
  <si>
    <t>Vaccinated Respite Residents</t>
  </si>
  <si>
    <t>% Uptake Respite Residents</t>
  </si>
  <si>
    <t>Respite Resident VaxPolicy Before Admision</t>
  </si>
  <si>
    <t xml:space="preserve">Date Creation </t>
  </si>
  <si>
    <t>Sources of information to collate  No. ELIGIBLE LTCF-based residents</t>
  </si>
  <si>
    <t>Sources of information to collated No. VACCINATED LTCF-based residents</t>
  </si>
  <si>
    <t>Laois</t>
  </si>
  <si>
    <t>HSE-M</t>
  </si>
  <si>
    <t>Dublin and Midlands</t>
  </si>
  <si>
    <t>KIldare</t>
  </si>
  <si>
    <t>HSE-E</t>
  </si>
  <si>
    <t>Dublin and North East</t>
  </si>
  <si>
    <t>HSE-NE</t>
  </si>
  <si>
    <t>HSE-SE</t>
  </si>
  <si>
    <t>Dublin and South East</t>
  </si>
  <si>
    <t>HSE-MW</t>
  </si>
  <si>
    <t>Midwest</t>
  </si>
  <si>
    <t>Cork South Lee</t>
  </si>
  <si>
    <t>HSE-S</t>
  </si>
  <si>
    <t>South West</t>
  </si>
  <si>
    <t>Cork North Lee</t>
  </si>
  <si>
    <t>HSE-NW</t>
  </si>
  <si>
    <t>West and North West</t>
  </si>
  <si>
    <t>HSE-W</t>
  </si>
  <si>
    <t>Sligo/Leitrim</t>
  </si>
  <si>
    <t>CCA7</t>
  </si>
  <si>
    <t>Dubli South West</t>
  </si>
  <si>
    <t>CC/KK</t>
  </si>
  <si>
    <t>Kilkenny</t>
  </si>
  <si>
    <t>Long term</t>
  </si>
  <si>
    <t>Respite</t>
  </si>
  <si>
    <t>RHA Area</t>
  </si>
  <si>
    <t>289526</t>
  </si>
  <si>
    <t>Grove House, Abbeyleix, Co. Laois</t>
  </si>
  <si>
    <t>R32Y052</t>
  </si>
  <si>
    <t>861760</t>
  </si>
  <si>
    <t>Cluain Lir CNU, Co. Westmeath</t>
  </si>
  <si>
    <t>N91T267</t>
  </si>
  <si>
    <t>BALTINGLASS COMMUNITY HOSPITAL, CO. KILDARE</t>
  </si>
  <si>
    <t>558806</t>
  </si>
  <si>
    <t xml:space="preserve">St Vincent's CNU , Mountmellick, Co Laois  </t>
  </si>
  <si>
    <t>R32HK85</t>
  </si>
  <si>
    <t>153667</t>
  </si>
  <si>
    <t>Cluain Lir Psychiatry of Later Life Units</t>
  </si>
  <si>
    <t>LUSK COMMUNITY UNIT, STATION ROAD, LUSK CO. DUBLIN</t>
  </si>
  <si>
    <t>K45Y097</t>
  </si>
  <si>
    <t>587844</t>
  </si>
  <si>
    <t>Manderley Lodge, Co, Cavan</t>
  </si>
  <si>
    <t>H12X232</t>
  </si>
  <si>
    <t>595740</t>
  </si>
  <si>
    <t>Corlurgan Community House, Co. Clare</t>
  </si>
  <si>
    <t>H12XK63</t>
  </si>
  <si>
    <t>641010</t>
  </si>
  <si>
    <t>Avista  St. Joseph's, Grange Road Clonsilla, Dublin 15</t>
  </si>
  <si>
    <t>D15DH6F</t>
  </si>
  <si>
    <t>Clarehaven Nursing Home, Dublin 11</t>
  </si>
  <si>
    <t>Beaufort House CNU, Navan. Co. Meath C15N82V</t>
  </si>
  <si>
    <t>Gorey District Hospital,Mc Curtain St, Gorey, Co. Wexford</t>
  </si>
  <si>
    <t>Y25KX86</t>
  </si>
  <si>
    <t xml:space="preserve">Birchwood, Ballyboggan Lower Castlebridge, Co. Wexford </t>
  </si>
  <si>
    <t>St Johns Community Hospital Enniscorthy, Co. Wexford</t>
  </si>
  <si>
    <t>Dungarvan Community Hospital, Dungarvan, Co. Waterford</t>
  </si>
  <si>
    <t>Sao Paulo Nursing Home, Clonhaston Park, Enniscorthy, Co. Wexford</t>
  </si>
  <si>
    <t>367743</t>
  </si>
  <si>
    <t>Dean Maxwell CNU, The Valley, Roscrea, Co. Tipperary</t>
  </si>
  <si>
    <t>E53NX53</t>
  </si>
  <si>
    <t>187198</t>
  </si>
  <si>
    <t xml:space="preserve">O'Connell House, 22 Liosan, Sheehans Road, Gortboy, Newcastlewest, Co. Limerick </t>
  </si>
  <si>
    <t>V42ET92</t>
  </si>
  <si>
    <t xml:space="preserve">Newstrand House, Ennis Road, Farranshone More, Limerick </t>
  </si>
  <si>
    <t>941981</t>
  </si>
  <si>
    <t>Shannon Heights, Kilrush, Co. Clare</t>
  </si>
  <si>
    <t>V15AF50</t>
  </si>
  <si>
    <t>Raheen CNU, Co. Clare</t>
  </si>
  <si>
    <t>272122</t>
  </si>
  <si>
    <t>Cappahard Lodge, Co. Clare</t>
  </si>
  <si>
    <t>V95CR29</t>
  </si>
  <si>
    <t>173061</t>
  </si>
  <si>
    <t xml:space="preserve">Ferndale Residence, St Nessans Road, Limerick City </t>
  </si>
  <si>
    <t>618609</t>
  </si>
  <si>
    <t>Mountain View, Co. Clare</t>
  </si>
  <si>
    <t>V95RF2H</t>
  </si>
  <si>
    <t>834375</t>
  </si>
  <si>
    <t>Ard Aluinn, Co. Clare</t>
  </si>
  <si>
    <t>V95E243</t>
  </si>
  <si>
    <t>St Ita's Hospital, Newcastle West</t>
  </si>
  <si>
    <t>962238</t>
  </si>
  <si>
    <t>Teach na Beithe,Co. Clare</t>
  </si>
  <si>
    <t>V95DW70</t>
  </si>
  <si>
    <t>199764</t>
  </si>
  <si>
    <t>Respond, Orchard Grove, Co. Clare</t>
  </si>
  <si>
    <t>V95N1W7</t>
  </si>
  <si>
    <t>Castletownbere Community Hospital , Cork</t>
  </si>
  <si>
    <t>450094</t>
  </si>
  <si>
    <t>St Colman's House, Cork</t>
  </si>
  <si>
    <t>303147</t>
  </si>
  <si>
    <t>Skibbereen Community Hospital, Skibereen, Co. Kerry</t>
  </si>
  <si>
    <t>P81PY82</t>
  </si>
  <si>
    <t>471914</t>
  </si>
  <si>
    <t>Midleton Community Hospital, Midelton, Co. Cork</t>
  </si>
  <si>
    <t>P25DT96</t>
  </si>
  <si>
    <t>Bandon Community Hospital, Cloughmacsimon, Bandon, Co. Cork</t>
  </si>
  <si>
    <t>840437</t>
  </si>
  <si>
    <t>Dunmanway Community Hospital, Dunmanway, Co. Cork</t>
  </si>
  <si>
    <t>P47WN27</t>
  </si>
  <si>
    <t>670423</t>
  </si>
  <si>
    <t>ST  FINBARRS HOSPITAL, DOUGLAS ROAD, CORK</t>
  </si>
  <si>
    <t>Kenmare Community Nursing Unit, Kenmare, Co, Kerry</t>
  </si>
  <si>
    <t>Cois Abhann Residential Centre, Cork</t>
  </si>
  <si>
    <t>905310</t>
  </si>
  <si>
    <t xml:space="preserve">St. Josephs Unit, Bantry General Hospital, Carrignagat, Bantry, Co.Cork </t>
  </si>
  <si>
    <t>P75DX93</t>
  </si>
  <si>
    <t>St. Jospehs Unit, Listowel Community Hospital, Listowel, Co. Kerry</t>
  </si>
  <si>
    <t>789521</t>
  </si>
  <si>
    <t>Gougane Barra House, Cork</t>
  </si>
  <si>
    <t>T12H36R</t>
  </si>
  <si>
    <t>990866</t>
  </si>
  <si>
    <t>Carrigabrick Lodge, Courthouse Road, Fermoy, Co. Cork</t>
  </si>
  <si>
    <t>P61A296</t>
  </si>
  <si>
    <t>509563</t>
  </si>
  <si>
    <t>Solus Nua, Spa Glen, Mallow, Co. Cork</t>
  </si>
  <si>
    <t>P51XA44</t>
  </si>
  <si>
    <t>946290</t>
  </si>
  <si>
    <t>Cois Alla, Greenane Street Upper, Kanturk , Co. Cork</t>
  </si>
  <si>
    <t>P51YD96</t>
  </si>
  <si>
    <t>599939</t>
  </si>
  <si>
    <t>Donegal Hospice, Knocknamona, Co. Donegal</t>
  </si>
  <si>
    <t>F92VX81</t>
  </si>
  <si>
    <t>Radharc na Sleibthe, Ballyloskey, Carndonagh, Donegal</t>
  </si>
  <si>
    <t>F93YY36</t>
  </si>
  <si>
    <t>THE MAC BRIDE COMMUNITY NURSING UNIT, CO. MAYO</t>
  </si>
  <si>
    <t>F28XF79</t>
  </si>
  <si>
    <t>St John's Community Hospital, Ballytivnan, Co. Sligo</t>
  </si>
  <si>
    <t>Ramelton Community Hospital, Backroad, Rathmelton, Co. Donegal</t>
  </si>
  <si>
    <t>The Residence Portlaoise, Block B The Maltings, Harpurs lane, Portlaoise, Co. Laois</t>
  </si>
  <si>
    <t>R32Y7TC</t>
  </si>
  <si>
    <t>Carthage Nursing Home , Mucklagh, Tullamore , Co. Offaly</t>
  </si>
  <si>
    <t>341798</t>
  </si>
  <si>
    <t>St. Camillus Nursing Centre, Killucan, Co. Westmeath</t>
  </si>
  <si>
    <t>N91VF51</t>
  </si>
  <si>
    <t>759784</t>
  </si>
  <si>
    <t>Ferbane Care Centre, Ferbane, Co. Offaly</t>
  </si>
  <si>
    <t>R42TN84</t>
  </si>
  <si>
    <t>Silvergrove Nursing Home, Main Street, Portan, Clonee, Co. Meath</t>
  </si>
  <si>
    <t>Avista,  St. Vincents Centre, Navan Road, Dublin 7</t>
  </si>
  <si>
    <t>570730</t>
  </si>
  <si>
    <t>Catherine McAuley House, Beaumont Woods, Dublin 9</t>
  </si>
  <si>
    <t>D09A9PD</t>
  </si>
  <si>
    <t>812526</t>
  </si>
  <si>
    <t>TLC Cara Care Centre, Northwood Avenue, Santry, Dublin 9</t>
  </si>
  <si>
    <t>D09HW01</t>
  </si>
  <si>
    <t>St Joseph's Nursing Home, Lurgan Glebe, Virginia, Co. Cavan</t>
  </si>
  <si>
    <t>664040</t>
  </si>
  <si>
    <t xml:space="preserve">Anna Gaynor House, Our Lady's Hospice &amp; Care Services , Harolds Cross , Dublin 6W </t>
  </si>
  <si>
    <t>591759</t>
  </si>
  <si>
    <t>TLC Nursing Home, Northwood Park, Santry</t>
  </si>
  <si>
    <t>D09H4X0</t>
  </si>
  <si>
    <t>757636</t>
  </si>
  <si>
    <t>Altadore Nursing Home, Upper Glenageary Road, Glenageary, Co. Dublin</t>
  </si>
  <si>
    <t>A96EW77</t>
  </si>
  <si>
    <t>Atlanta Nursing Home Sidmonton Road, Bray, Co. Wicklow</t>
  </si>
  <si>
    <t>874166</t>
  </si>
  <si>
    <t>Kilpedder DC, SJOG Community Services, Co. Wicklow</t>
  </si>
  <si>
    <t>A63FF22</t>
  </si>
  <si>
    <t xml:space="preserve">140 Upper Glenageary Road, Dun Laoghaire, Co Dublin </t>
  </si>
  <si>
    <t>A96F6V6</t>
  </si>
  <si>
    <t>59 Wyattville Park. Loughlinstown, Co Dublin</t>
  </si>
  <si>
    <t>A96P8Y4</t>
  </si>
  <si>
    <t xml:space="preserve">120 Upper Glenageary Road, Dun Laoghaire, Co Dublin </t>
  </si>
  <si>
    <t>A96H0F3</t>
  </si>
  <si>
    <t>433448</t>
  </si>
  <si>
    <t>LauraLynn Children's Hospice, The Children's Sunshine Home, Leopardstown Road, Foxrock, Dublin 18</t>
  </si>
  <si>
    <t>D18R620</t>
  </si>
  <si>
    <t>JORIDING LTD T/A MIDDLETOWN HOUSE NURSING HOME, ARDAMINE, CO. WEXFORD</t>
  </si>
  <si>
    <t>420295</t>
  </si>
  <si>
    <t xml:space="preserve">Hillview Nursing Home, Tullow Road, Carlow </t>
  </si>
  <si>
    <t>R93YX46</t>
  </si>
  <si>
    <t>Tinnypark Nursing Home, Co. Kilkenny</t>
  </si>
  <si>
    <t>201665</t>
  </si>
  <si>
    <t>Mount Tabor Nursing Home, Sandymount Green, Sandymount , Dublin 4</t>
  </si>
  <si>
    <t>D04YT68</t>
  </si>
  <si>
    <t>802916</t>
  </si>
  <si>
    <t>Drakelands Nursing Home, Drakelands Middle, Kilkenny</t>
  </si>
  <si>
    <t>R95YR02</t>
  </si>
  <si>
    <t>648729</t>
  </si>
  <si>
    <t>SOS Kilkenny CLG., Kilkenny</t>
  </si>
  <si>
    <t>R95RX3N</t>
  </si>
  <si>
    <t>392202</t>
  </si>
  <si>
    <t>Oldcourt DC, SJOG Community Services, Co. Wicklow</t>
  </si>
  <si>
    <t>A98V306</t>
  </si>
  <si>
    <t>Hollybrook Lodge, St Michael's Estate, Inchicore, Dublin 8</t>
  </si>
  <si>
    <t>Other DC, SJOG Community Services, Co. Wicklow</t>
  </si>
  <si>
    <t>A98EP20</t>
  </si>
  <si>
    <t>14 Glenageary Hall, Glenageary, Co Dublin</t>
  </si>
  <si>
    <t>A96K7R0</t>
  </si>
  <si>
    <t>083131</t>
  </si>
  <si>
    <t>Abbot Close Nursing Home, Co. Limerick</t>
  </si>
  <si>
    <t>V94F864</t>
  </si>
  <si>
    <t>824420</t>
  </si>
  <si>
    <t>St Theresa's Nursing Home, Co. Clare</t>
  </si>
  <si>
    <t>V15PC56</t>
  </si>
  <si>
    <t>483818</t>
  </si>
  <si>
    <t xml:space="preserve">Ashlawn House Nursing Home, Carrigatoher, Nenagh, Co. Tipperary </t>
  </si>
  <si>
    <t>E45FA31</t>
  </si>
  <si>
    <t>Avista Roscrea, Co. Tipperary</t>
  </si>
  <si>
    <t>E53VK33</t>
  </si>
  <si>
    <t xml:space="preserve">Milford Nursing home, Milford Care Centre. Plassey Park Road, Sreelane, Castletroy, Co. Limerick.  </t>
  </si>
  <si>
    <t>485072</t>
  </si>
  <si>
    <t>Cratloe Nursing Home, Gallows Hill, Cratloe, Co. Clare</t>
  </si>
  <si>
    <t>V95NY72</t>
  </si>
  <si>
    <t>835037</t>
  </si>
  <si>
    <t>Dun Aoibhinn, Duntahane Road, Fermoy, Co. Cork.</t>
  </si>
  <si>
    <t>P61FW11</t>
  </si>
  <si>
    <t>173214</t>
  </si>
  <si>
    <t>Douglas Nursing and Retirement Home, Moneygourney, Douglas, Cork</t>
  </si>
  <si>
    <t>T12HW35</t>
  </si>
  <si>
    <t>Deerpark, Rossbarra, Co. Cork</t>
  </si>
  <si>
    <t>T12FN52</t>
  </si>
  <si>
    <t xml:space="preserve">Cope Foundation, Mitchelstown, Ballinwillin, Mitchelstown, Co. Cork  </t>
  </si>
  <si>
    <t>P67YH70</t>
  </si>
  <si>
    <t>311845</t>
  </si>
  <si>
    <t>Glasheen Residential, Sandymount Avenue, Cork</t>
  </si>
  <si>
    <t>T12C58C</t>
  </si>
  <si>
    <t>BALLINCOLLIG COMMUNITY NURSING UNIT, MURPHY BARRACKS ROAD, BALLINCOLLIG, CORK</t>
  </si>
  <si>
    <t>292861</t>
  </si>
  <si>
    <t>St.Luke's Home, Castle Road, Mahon, Cork</t>
  </si>
  <si>
    <t>T12PY50</t>
  </si>
  <si>
    <t>969930</t>
  </si>
  <si>
    <t>Araglen House Nursing Home, Loumanagh South, Boherbue, Co. Cork</t>
  </si>
  <si>
    <t>P51T990</t>
  </si>
  <si>
    <t>761657</t>
  </si>
  <si>
    <t xml:space="preserve">Youghal and District Nursing Home, Gortroe, Co. Cork </t>
  </si>
  <si>
    <t>P36CF88</t>
  </si>
  <si>
    <t>Marymount University Hospital and Hospice, Curraheen, Cork</t>
  </si>
  <si>
    <t xml:space="preserve"> T12A710</t>
  </si>
  <si>
    <t>910659</t>
  </si>
  <si>
    <t>Haven Bay Care Centre, Kinsale, Co. Cork</t>
  </si>
  <si>
    <t>P17A580</t>
  </si>
  <si>
    <t>131948</t>
  </si>
  <si>
    <t>Glyntown, Care Centre, Glyntown, Glanmire, Cork</t>
  </si>
  <si>
    <t>T45H795</t>
  </si>
  <si>
    <t>961613</t>
  </si>
  <si>
    <t>Aras Gaoth Dobhair, Meenanillar, Co. Donegal</t>
  </si>
  <si>
    <t>F92X295</t>
  </si>
  <si>
    <t>Abbeydeale Residential Services, 7 Riverwalk, Crossmolina, Co. Mayo</t>
  </si>
  <si>
    <t>208251</t>
  </si>
  <si>
    <t xml:space="preserve">Clarenbridge Care Centre, Ballygarriff, Craughwell, Co. Galway </t>
  </si>
  <si>
    <t>H91RW18</t>
  </si>
  <si>
    <t>CHO 8</t>
  </si>
  <si>
    <t>15/12/2023</t>
  </si>
  <si>
    <t>Person In Charge,Self-reporting by residents</t>
  </si>
  <si>
    <t>14/12/2023</t>
  </si>
  <si>
    <t>CHO 7</t>
  </si>
  <si>
    <t>COVAX/IIS system portal,Self-reporting by residents,Other</t>
  </si>
  <si>
    <t>17/12/2023</t>
  </si>
  <si>
    <t>CHO 9</t>
  </si>
  <si>
    <t>Person In Charge,HR office,Other</t>
  </si>
  <si>
    <t>CHO 1</t>
  </si>
  <si>
    <t>11/12/2023</t>
  </si>
  <si>
    <t>Person In Charge,National HR office if HSE</t>
  </si>
  <si>
    <t>CHO 5</t>
  </si>
  <si>
    <t>Person In Charge,COVAX/IIS system portal,Local LTCF records,Self-reporting by residents</t>
  </si>
  <si>
    <t>CHO 3</t>
  </si>
  <si>
    <t>Person In Charge,COVAX/IIS system portal,Self-reporting by residents</t>
  </si>
  <si>
    <t>CHO 4</t>
  </si>
  <si>
    <t>Person In Charge,Local LTCF records,Self-reporting by residents</t>
  </si>
  <si>
    <t>Local LTCF records,Self-reporting by residents,Other</t>
  </si>
  <si>
    <t>CHO 2</t>
  </si>
  <si>
    <t>COVAX/IIS system portal,Self-reporting by residents</t>
  </si>
  <si>
    <t>Self-reporting by residents</t>
  </si>
  <si>
    <t>Person In Charge,Local LTCF records,Self-reporting by residents,Other</t>
  </si>
  <si>
    <t>CHO 6</t>
  </si>
  <si>
    <t>13/12/2021</t>
  </si>
  <si>
    <t>Person In Charge,Self-reporting by residents,Other</t>
  </si>
  <si>
    <t>Local LTCF records,Self-reporting by residents</t>
  </si>
  <si>
    <t>Person In Charge,COVAX/IIS system portal,Self-reporting by residents,Other</t>
  </si>
  <si>
    <t>National HR office if HSE,Other</t>
  </si>
  <si>
    <t>ID No.</t>
  </si>
  <si>
    <t>ID. No</t>
  </si>
  <si>
    <t>2022-2023 Season</t>
  </si>
  <si>
    <t>Target Group</t>
  </si>
  <si>
    <t>HSE excl private /All</t>
  </si>
  <si>
    <t>No. Participating Healthcare Facilities*</t>
  </si>
  <si>
    <t>No. Eligible</t>
  </si>
  <si>
    <t>No. Vaccinated</t>
  </si>
  <si>
    <t>% Uptake</t>
  </si>
  <si>
    <t>No. Participating Healthcare Facilities</t>
  </si>
  <si>
    <t>Hospital HCWs</t>
  </si>
  <si>
    <t>HSE excl private</t>
  </si>
  <si>
    <t>All</t>
  </si>
  <si>
    <t>LTCF-HCWs</t>
  </si>
  <si>
    <t>LTCF-Long Term Residents</t>
  </si>
  <si>
    <t>LTCF-Respite Residents</t>
  </si>
  <si>
    <t>*Counts of LTCFs include those that had zero long term residents and/or respite residents under their care at time of reporting</t>
  </si>
  <si>
    <t>Hospital HCW Uptake</t>
  </si>
  <si>
    <t>Long-term/Residential Care Facility HCW Uptake</t>
  </si>
  <si>
    <t>Long-term/Residential Care Facility Resident Uptake</t>
  </si>
  <si>
    <t>HSE RHA</t>
  </si>
  <si>
    <t xml:space="preserve">2022-2023 Season-% Uptake Total </t>
  </si>
  <si>
    <t>Change in %Uptake Between 2022-2023 and 2023-2024 Seasons</t>
  </si>
  <si>
    <t>Change in %Uptake -Long term Residents Between 2022-2023 and 2023-2024 Seasons</t>
  </si>
  <si>
    <t xml:space="preserve">2022-2023 Season-% Uptake Long term Residents Total </t>
  </si>
  <si>
    <t>2022-2023 Season-% Uptake-Respite  Residents</t>
  </si>
  <si>
    <t>Change in %Uptake-Respite  Residents-Between 2022-2023 and 2023-2024 Seasons</t>
  </si>
  <si>
    <t>Hospital Group/Regions</t>
  </si>
  <si>
    <t>50*</t>
  </si>
  <si>
    <t>106*</t>
  </si>
  <si>
    <t>102*</t>
  </si>
  <si>
    <t>173*</t>
  </si>
  <si>
    <t>21*</t>
  </si>
  <si>
    <t>33*</t>
  </si>
  <si>
    <t>36*</t>
  </si>
  <si>
    <t>48*</t>
  </si>
  <si>
    <t>2023-2024 Season</t>
  </si>
  <si>
    <t>St Vincent's Hospital Athy, Athy, Co. Meath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</si>
</sst>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"/>
    <numFmt numFmtId="165" formatCode="0.000"/>
    <numFmt numFmtId="166" formatCode="0.0000"/>
    <numFmt numFmtId="167" formatCode="0.0%"/>
    <numFmt numFmtId="168" formatCode="#.0"/>
    <numFmt numFmtId="169" formatCode="d\ mmm\ yyyy"/>
    <numFmt numFmtId="170" formatCode="d\ mmm\ yyyy\ hh:mm"/>
  </numFmts>
  <fonts count="4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9"/>
      <color indexed="8"/>
      <name val="Aptos Narrow"/>
      <family val="2"/>
      <scheme val="minor"/>
    </font>
    <font>
      <b/>
      <sz val="9"/>
      <color rgb="FFC00000"/>
      <name val="Aptos Narrow"/>
      <family val="2"/>
      <scheme val="minor"/>
    </font>
    <font>
      <sz val="9"/>
      <color indexed="8"/>
      <name val="Aptos Narrow"/>
      <family val="2"/>
      <scheme val="minor"/>
    </font>
    <font>
      <sz val="9"/>
      <color rgb="FFC00000"/>
      <name val="Aptos Narrow"/>
      <family val="2"/>
      <scheme val="minor"/>
    </font>
    <font>
      <sz val="9"/>
      <color rgb="FF00000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9"/>
      <name val="Aptos Narrow"/>
      <family val="2"/>
      <scheme val="minor"/>
    </font>
    <font>
      <b/>
      <sz val="10"/>
      <color indexed="8"/>
      <name val="Aptos Narrow"/>
      <family val="2"/>
      <scheme val="minor"/>
    </font>
    <font>
      <sz val="10"/>
      <color indexed="8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name val="Aptos Narrow"/>
      <family val="2"/>
      <scheme val="minor"/>
    </font>
    <font>
      <sz val="9"/>
      <color theme="1"/>
      <name val="Calibri"/>
      <family val="2"/>
    </font>
    <font>
      <b/>
      <sz val="9"/>
      <color theme="9" tint="-0.499984740745262"/>
      <name val="Aptos Narrow"/>
      <family val="2"/>
      <scheme val="minor"/>
    </font>
    <font>
      <sz val="9"/>
      <color theme="9" tint="-0.499984740745262"/>
      <name val="Aptos Narrow"/>
      <family val="2"/>
      <scheme val="minor"/>
    </font>
    <font>
      <i/>
      <sz val="9"/>
      <color indexed="8"/>
      <name val="Aptos Narrow"/>
      <family val="2"/>
      <scheme val="minor"/>
    </font>
    <font>
      <sz val="8"/>
      <color indexed="8"/>
      <name val="Aptos Narrow"/>
      <family val="2"/>
      <scheme val="minor"/>
    </font>
    <font>
      <b/>
      <sz val="10"/>
      <color rgb="FF002060"/>
      <name val="Aptos Narrow"/>
      <family val="2"/>
      <scheme val="minor"/>
    </font>
    <font>
      <sz val="10"/>
      <color rgb="FF002060"/>
      <name val="Aptos Narrow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u/>
      <sz val="11"/>
      <color indexed="12"/>
      <name val="Calibri"/>
      <family val="2"/>
    </font>
    <font>
      <b/>
      <sz val="11"/>
      <color indexed="23"/>
      <name val="Arial"/>
      <family val="2"/>
    </font>
    <font>
      <b/>
      <sz val="24"/>
      <color indexed="10"/>
      <name val="Verdana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i/>
      <sz val="11"/>
      <color indexed="63"/>
      <name val="Arial"/>
      <family val="2"/>
    </font>
    <font>
      <b/>
      <sz val="11"/>
      <color indexed="8"/>
      <name val="Arial"/>
      <family val="2"/>
    </font>
    <font>
      <b/>
      <i/>
      <sz val="8"/>
      <color indexed="63"/>
      <name val="Arial"/>
      <family val="2"/>
    </font>
    <font>
      <i/>
      <sz val="8"/>
      <color indexed="63"/>
      <name val="Arial"/>
      <family val="2"/>
    </font>
    <font>
      <sz val="9"/>
      <color indexed="63"/>
      <name val="Arial"/>
      <family val="2"/>
    </font>
    <font>
      <b/>
      <i/>
      <sz val="8"/>
      <color indexed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59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25" fillId="0" borderId="0" applyNumberFormat="0" applyFill="0" applyBorder="0" applyProtection="0"/>
    <xf numFmtId="0" fontId="26" fillId="0" borderId="0" applyNumberFormat="0" applyFill="0" applyBorder="0" applyProtection="0"/>
    <xf numFmtId="0" fontId="27" fillId="0" borderId="0" applyNumberFormat="0" applyFill="0" applyBorder="0" applyProtection="0">
      <alignment vertical="top"/>
    </xf>
    <xf numFmtId="168" fontId="28" fillId="0" borderId="0" applyFill="0" applyBorder="0" applyProtection="0">
      <alignment vertical="top"/>
    </xf>
    <xf numFmtId="168" fontId="23" fillId="0" borderId="0" applyFill="0" applyBorder="0" applyProtection="0">
      <alignment vertical="top"/>
    </xf>
    <xf numFmtId="0" fontId="29" fillId="0" borderId="0" applyNumberFormat="0" applyFill="0" applyBorder="0" applyProtection="0">
      <alignment vertical="top"/>
    </xf>
    <xf numFmtId="0" fontId="29" fillId="0" borderId="0" applyNumberFormat="0" applyFill="0" applyBorder="0" applyProtection="0">
      <alignment vertical="top" wrapText="1"/>
    </xf>
    <xf numFmtId="10" fontId="27" fillId="0" borderId="0" applyFill="0" applyBorder="0" applyProtection="0">
      <alignment vertical="top"/>
    </xf>
    <xf numFmtId="10" fontId="29" fillId="2" borderId="0" applyBorder="0" applyProtection="0"/>
    <xf numFmtId="10" fontId="29" fillId="0" borderId="0" applyFill="0" applyBorder="0" applyProtection="0">
      <alignment vertical="top"/>
    </xf>
    <xf numFmtId="49" fontId="27" fillId="0" borderId="0" applyFill="0" applyBorder="0" applyProtection="0">
      <alignment vertical="top" wrapText="1"/>
    </xf>
    <xf numFmtId="49" fontId="27" fillId="0" borderId="0" applyFill="0" applyBorder="0" applyProtection="0">
      <alignment vertical="top" wrapText="1"/>
    </xf>
    <xf numFmtId="49" fontId="27" fillId="0" borderId="0" applyFill="0" applyBorder="0" applyProtection="0">
      <alignment vertical="top" wrapText="1"/>
    </xf>
    <xf numFmtId="0" fontId="22" fillId="0" borderId="0" applyNumberFormat="0" applyFill="0" applyBorder="0" applyProtection="0">
      <alignment vertical="top" wrapText="1"/>
    </xf>
    <xf numFmtId="0" fontId="27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vertical="top" wrapText="1"/>
    </xf>
    <xf numFmtId="0" fontId="28" fillId="0" borderId="0" applyNumberFormat="0" applyFill="0" applyBorder="0" applyProtection="0">
      <alignment vertical="top" wrapText="1"/>
    </xf>
    <xf numFmtId="0" fontId="30" fillId="0" borderId="0" applyNumberFormat="0" applyFill="0" applyBorder="0" applyProtection="0">
      <alignment vertical="top"/>
    </xf>
    <xf numFmtId="0" fontId="31" fillId="0" borderId="0" applyNumberFormat="0" applyFill="0" applyBorder="0" applyProtection="0">
      <alignment vertical="top" wrapText="1"/>
    </xf>
    <xf numFmtId="0" fontId="29" fillId="0" borderId="0" applyNumberFormat="0" applyFill="0" applyBorder="0" applyProtection="0"/>
    <xf numFmtId="0" fontId="29" fillId="0" borderId="0" applyNumberFormat="0" applyFill="0" applyBorder="0" applyProtection="0"/>
    <xf numFmtId="0" fontId="29" fillId="0" borderId="0" applyNumberFormat="0" applyFill="0" applyBorder="0" applyProtection="0"/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32" fillId="0" borderId="0" applyNumberFormat="0" applyFill="0" applyBorder="0" applyProtection="0"/>
    <xf numFmtId="0" fontId="33" fillId="0" borderId="0" applyNumberFormat="0" applyFill="0" applyBorder="0" applyProtection="0"/>
    <xf numFmtId="0" fontId="34" fillId="3" borderId="0" applyNumberFormat="0" applyBorder="0" applyProtection="0"/>
    <xf numFmtId="0" fontId="35" fillId="0" borderId="0" applyNumberFormat="0" applyFill="0" applyBorder="0" applyProtection="0"/>
    <xf numFmtId="0" fontId="36" fillId="0" borderId="0" applyNumberFormat="0" applyFill="0" applyBorder="0" applyProtection="0">
      <alignment vertical="top" wrapText="1"/>
    </xf>
    <xf numFmtId="0" fontId="36" fillId="0" borderId="0" applyNumberFormat="0" applyFill="0" applyBorder="0" applyProtection="0">
      <alignment vertical="top"/>
    </xf>
    <xf numFmtId="0" fontId="35" fillId="0" borderId="0" applyNumberFormat="0" applyFill="0" applyBorder="0" applyProtection="0"/>
    <xf numFmtId="0" fontId="36" fillId="0" borderId="0" applyNumberFormat="0" applyFill="0" applyBorder="0" applyProtection="0"/>
    <xf numFmtId="0" fontId="37" fillId="3" borderId="0" applyNumberFormat="0" applyBorder="0" applyProtection="0"/>
    <xf numFmtId="0" fontId="26" fillId="0" borderId="0" applyNumberFormat="0" applyFill="0" applyBorder="0" applyProtection="0"/>
    <xf numFmtId="0" fontId="22" fillId="3" borderId="0" applyNumberFormat="0" applyFont="0" applyBorder="0" applyAlignment="0" applyProtection="0"/>
    <xf numFmtId="0" fontId="29" fillId="2" borderId="0" applyNumberFormat="0" applyBorder="0" applyProtection="0"/>
    <xf numFmtId="0" fontId="22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29" fillId="0" borderId="0" applyNumberFormat="0" applyFill="0" applyBorder="0" applyAlignment="0" applyProtection="0"/>
    <xf numFmtId="169" fontId="27" fillId="0" borderId="0" applyFill="0" applyBorder="0" applyProtection="0">
      <alignment vertical="top" wrapText="1"/>
    </xf>
    <xf numFmtId="170" fontId="27" fillId="0" borderId="0" applyFill="0" applyBorder="0" applyProtection="0">
      <alignment vertical="top" wrapText="1"/>
    </xf>
    <xf numFmtId="0" fontId="38" fillId="0" borderId="0" applyNumberFormat="0" applyFill="0" applyBorder="0" applyProtection="0"/>
    <xf numFmtId="167" fontId="27" fillId="0" borderId="0" applyFill="0" applyBorder="0" applyProtection="0">
      <alignment vertical="top"/>
    </xf>
    <xf numFmtId="0" fontId="30" fillId="4" borderId="0" applyNumberFormat="0" applyBorder="0" applyProtection="0"/>
    <xf numFmtId="43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1" fillId="0" borderId="0"/>
    <xf numFmtId="0" fontId="39" fillId="0" borderId="0"/>
    <xf numFmtId="0" fontId="1" fillId="0" borderId="0"/>
  </cellStyleXfs>
  <cellXfs count="154">
    <xf numFmtId="0" fontId="0" fillId="0" borderId="0" xfId="0"/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horizontal="left" wrapText="1"/>
    </xf>
    <xf numFmtId="0" fontId="4" fillId="0" borderId="1" xfId="1" applyFont="1" applyBorder="1" applyAlignment="1">
      <alignment horizontal="center" wrapText="1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14" fontId="5" fillId="0" borderId="0" xfId="1" applyNumberFormat="1" applyFont="1" applyAlignment="1">
      <alignment horizontal="center"/>
    </xf>
    <xf numFmtId="1" fontId="5" fillId="0" borderId="0" xfId="1" applyNumberFormat="1" applyFont="1" applyAlignment="1">
      <alignment horizontal="center"/>
    </xf>
    <xf numFmtId="164" fontId="5" fillId="0" borderId="0" xfId="1" applyNumberFormat="1" applyFont="1" applyAlignment="1">
      <alignment horizontal="center"/>
    </xf>
    <xf numFmtId="164" fontId="6" fillId="0" borderId="0" xfId="1" applyNumberFormat="1" applyFont="1" applyAlignment="1">
      <alignment horizontal="center"/>
    </xf>
    <xf numFmtId="14" fontId="5" fillId="0" borderId="0" xfId="1" applyNumberFormat="1" applyFont="1" applyAlignment="1">
      <alignment horizontal="left"/>
    </xf>
    <xf numFmtId="1" fontId="5" fillId="0" borderId="0" xfId="1" applyNumberFormat="1" applyFont="1" applyAlignment="1">
      <alignment horizontal="left"/>
    </xf>
    <xf numFmtId="0" fontId="5" fillId="0" borderId="0" xfId="1" applyFont="1"/>
    <xf numFmtId="0" fontId="4" fillId="0" borderId="1" xfId="1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center" vertical="center"/>
    </xf>
    <xf numFmtId="166" fontId="4" fillId="0" borderId="1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center" wrapText="1"/>
    </xf>
    <xf numFmtId="2" fontId="9" fillId="0" borderId="1" xfId="1" applyNumberFormat="1" applyFont="1" applyBorder="1" applyAlignment="1">
      <alignment horizontal="center"/>
    </xf>
    <xf numFmtId="164" fontId="9" fillId="0" borderId="1" xfId="1" applyNumberFormat="1" applyFont="1" applyBorder="1" applyAlignment="1">
      <alignment horizontal="center"/>
    </xf>
    <xf numFmtId="0" fontId="10" fillId="0" borderId="1" xfId="1" applyFont="1" applyBorder="1" applyAlignment="1">
      <alignment horizontal="center" vertical="center" wrapText="1"/>
    </xf>
    <xf numFmtId="164" fontId="9" fillId="0" borderId="1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wrapText="1"/>
    </xf>
    <xf numFmtId="0" fontId="11" fillId="0" borderId="1" xfId="1" applyFont="1" applyBorder="1" applyAlignment="1">
      <alignment horizontal="left" wrapText="1"/>
    </xf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left"/>
    </xf>
    <xf numFmtId="1" fontId="5" fillId="0" borderId="1" xfId="1" applyNumberFormat="1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14" fontId="5" fillId="0" borderId="1" xfId="1" applyNumberFormat="1" applyFont="1" applyBorder="1" applyAlignment="1">
      <alignment horizontal="center"/>
    </xf>
    <xf numFmtId="22" fontId="5" fillId="0" borderId="1" xfId="1" applyNumberFormat="1" applyFont="1" applyBorder="1" applyAlignment="1">
      <alignment horizontal="left"/>
    </xf>
    <xf numFmtId="0" fontId="9" fillId="0" borderId="1" xfId="1" applyFont="1" applyBorder="1" applyAlignment="1">
      <alignment horizontal="center"/>
    </xf>
    <xf numFmtId="0" fontId="13" fillId="0" borderId="1" xfId="1" applyFont="1" applyBorder="1" applyAlignment="1">
      <alignment horizontal="center"/>
    </xf>
    <xf numFmtId="1" fontId="13" fillId="0" borderId="1" xfId="1" applyNumberFormat="1" applyFont="1" applyBorder="1" applyAlignment="1">
      <alignment horizontal="center"/>
    </xf>
    <xf numFmtId="1" fontId="13" fillId="0" borderId="0" xfId="1" applyNumberFormat="1" applyFont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left"/>
    </xf>
    <xf numFmtId="164" fontId="4" fillId="0" borderId="1" xfId="1" applyNumberFormat="1" applyFont="1" applyBorder="1" applyAlignment="1">
      <alignment horizontal="center" wrapText="1"/>
    </xf>
    <xf numFmtId="0" fontId="6" fillId="0" borderId="1" xfId="1" applyFont="1" applyBorder="1" applyAlignment="1">
      <alignment horizontal="center"/>
    </xf>
    <xf numFmtId="0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center"/>
    </xf>
    <xf numFmtId="0" fontId="3" fillId="0" borderId="1" xfId="3" applyFont="1" applyBorder="1" applyAlignment="1">
      <alignment horizontal="center" wrapText="1"/>
    </xf>
    <xf numFmtId="0" fontId="3" fillId="0" borderId="1" xfId="2" applyFont="1" applyBorder="1" applyAlignment="1">
      <alignment horizontal="left" wrapText="1"/>
    </xf>
    <xf numFmtId="0" fontId="3" fillId="0" borderId="1" xfId="2" applyFont="1" applyBorder="1" applyAlignment="1">
      <alignment horizontal="center" wrapText="1"/>
    </xf>
    <xf numFmtId="0" fontId="13" fillId="0" borderId="0" xfId="2" applyFont="1" applyAlignment="1">
      <alignment horizontal="center"/>
    </xf>
    <xf numFmtId="0" fontId="13" fillId="0" borderId="0" xfId="2" applyFont="1" applyAlignment="1">
      <alignment horizontal="left"/>
    </xf>
    <xf numFmtId="14" fontId="13" fillId="0" borderId="0" xfId="2" applyNumberFormat="1" applyFont="1" applyAlignment="1">
      <alignment horizontal="center"/>
    </xf>
    <xf numFmtId="1" fontId="13" fillId="0" borderId="0" xfId="2" applyNumberFormat="1" applyFont="1" applyAlignment="1">
      <alignment horizontal="center"/>
    </xf>
    <xf numFmtId="164" fontId="13" fillId="0" borderId="0" xfId="2" applyNumberFormat="1" applyFont="1" applyAlignment="1">
      <alignment horizontal="center"/>
    </xf>
    <xf numFmtId="2" fontId="13" fillId="0" borderId="0" xfId="2" applyNumberFormat="1" applyFont="1" applyAlignment="1">
      <alignment horizontal="center"/>
    </xf>
    <xf numFmtId="14" fontId="13" fillId="0" borderId="0" xfId="2" applyNumberFormat="1" applyFont="1" applyAlignment="1">
      <alignment horizontal="left"/>
    </xf>
    <xf numFmtId="49" fontId="13" fillId="0" borderId="0" xfId="2" applyNumberFormat="1" applyFont="1" applyAlignment="1">
      <alignment horizontal="center"/>
    </xf>
    <xf numFmtId="0" fontId="13" fillId="0" borderId="1" xfId="4" applyFont="1" applyBorder="1" applyAlignment="1">
      <alignment horizontal="center"/>
    </xf>
    <xf numFmtId="0" fontId="9" fillId="0" borderId="1" xfId="4" applyFont="1" applyBorder="1" applyAlignment="1">
      <alignment horizontal="center"/>
    </xf>
    <xf numFmtId="14" fontId="5" fillId="0" borderId="1" xfId="1" applyNumberFormat="1" applyFont="1" applyBorder="1" applyAlignment="1">
      <alignment horizontal="left"/>
    </xf>
    <xf numFmtId="1" fontId="5" fillId="0" borderId="1" xfId="1" applyNumberFormat="1" applyFont="1" applyBorder="1" applyAlignment="1">
      <alignment horizontal="left"/>
    </xf>
    <xf numFmtId="0" fontId="7" fillId="0" borderId="1" xfId="1" applyFont="1" applyBorder="1" applyAlignment="1">
      <alignment horizontal="center"/>
    </xf>
    <xf numFmtId="0" fontId="13" fillId="0" borderId="1" xfId="2" applyFont="1" applyBorder="1" applyAlignment="1">
      <alignment horizontal="center"/>
    </xf>
    <xf numFmtId="0" fontId="13" fillId="0" borderId="1" xfId="2" applyFont="1" applyBorder="1" applyAlignment="1">
      <alignment horizontal="left"/>
    </xf>
    <xf numFmtId="14" fontId="13" fillId="0" borderId="1" xfId="2" applyNumberFormat="1" applyFont="1" applyBorder="1" applyAlignment="1">
      <alignment horizontal="center"/>
    </xf>
    <xf numFmtId="1" fontId="13" fillId="0" borderId="1" xfId="2" applyNumberFormat="1" applyFont="1" applyBorder="1" applyAlignment="1">
      <alignment horizontal="center"/>
    </xf>
    <xf numFmtId="164" fontId="13" fillId="0" borderId="1" xfId="2" applyNumberFormat="1" applyFont="1" applyBorder="1" applyAlignment="1">
      <alignment horizontal="center"/>
    </xf>
    <xf numFmtId="2" fontId="13" fillId="0" borderId="1" xfId="2" applyNumberFormat="1" applyFont="1" applyBorder="1" applyAlignment="1">
      <alignment horizontal="center"/>
    </xf>
    <xf numFmtId="14" fontId="13" fillId="0" borderId="1" xfId="2" applyNumberFormat="1" applyFont="1" applyBorder="1" applyAlignment="1">
      <alignment horizontal="left"/>
    </xf>
    <xf numFmtId="0" fontId="3" fillId="0" borderId="1" xfId="1" applyFont="1" applyBorder="1" applyAlignment="1">
      <alignment wrapText="1"/>
    </xf>
    <xf numFmtId="0" fontId="9" fillId="0" borderId="1" xfId="1" applyFont="1" applyBorder="1" applyAlignment="1">
      <alignment horizontal="left" wrapText="1"/>
    </xf>
    <xf numFmtId="0" fontId="10" fillId="0" borderId="1" xfId="1" applyFont="1" applyBorder="1" applyAlignment="1">
      <alignment horizontal="center" wrapText="1"/>
    </xf>
    <xf numFmtId="1" fontId="9" fillId="0" borderId="1" xfId="1" applyNumberFormat="1" applyFont="1" applyBorder="1" applyAlignment="1">
      <alignment horizontal="center" wrapText="1"/>
    </xf>
    <xf numFmtId="14" fontId="9" fillId="0" borderId="1" xfId="1" applyNumberFormat="1" applyFont="1" applyBorder="1" applyAlignment="1">
      <alignment horizontal="center" wrapText="1"/>
    </xf>
    <xf numFmtId="0" fontId="9" fillId="0" borderId="0" xfId="1" applyFont="1" applyAlignment="1">
      <alignment horizontal="center" wrapText="1"/>
    </xf>
    <xf numFmtId="2" fontId="13" fillId="0" borderId="0" xfId="1" applyNumberFormat="1" applyFont="1" applyAlignment="1">
      <alignment horizontal="right"/>
    </xf>
    <xf numFmtId="0" fontId="13" fillId="0" borderId="1" xfId="1" applyFont="1" applyBorder="1" applyAlignment="1">
      <alignment horizontal="left"/>
    </xf>
    <xf numFmtId="2" fontId="13" fillId="0" borderId="1" xfId="1" applyNumberFormat="1" applyFont="1" applyBorder="1" applyAlignment="1">
      <alignment horizontal="right"/>
    </xf>
    <xf numFmtId="2" fontId="13" fillId="0" borderId="1" xfId="1" applyNumberFormat="1" applyFont="1" applyBorder="1" applyAlignment="1">
      <alignment horizontal="right" wrapText="1"/>
    </xf>
    <xf numFmtId="0" fontId="5" fillId="0" borderId="1" xfId="1" applyFont="1" applyBorder="1"/>
    <xf numFmtId="0" fontId="5" fillId="0" borderId="1" xfId="1" applyFont="1" applyBorder="1" applyAlignment="1">
      <alignment horizontal="right" wrapText="1"/>
    </xf>
    <xf numFmtId="0" fontId="13" fillId="0" borderId="1" xfId="1" applyFont="1" applyBorder="1" applyAlignment="1">
      <alignment horizontal="right"/>
    </xf>
    <xf numFmtId="0" fontId="13" fillId="0" borderId="1" xfId="1" applyFont="1" applyBorder="1" applyAlignment="1">
      <alignment horizontal="right" wrapText="1"/>
    </xf>
    <xf numFmtId="164" fontId="5" fillId="0" borderId="1" xfId="1" applyNumberFormat="1" applyFont="1" applyBorder="1" applyAlignment="1">
      <alignment horizontal="right"/>
    </xf>
    <xf numFmtId="0" fontId="9" fillId="0" borderId="1" xfId="2" applyFont="1" applyBorder="1" applyAlignment="1">
      <alignment horizontal="center" wrapText="1"/>
    </xf>
    <xf numFmtId="14" fontId="10" fillId="0" borderId="1" xfId="4" applyNumberFormat="1" applyFont="1" applyBorder="1" applyAlignment="1">
      <alignment horizontal="center" wrapText="1"/>
    </xf>
    <xf numFmtId="0" fontId="9" fillId="0" borderId="1" xfId="4" applyFont="1" applyBorder="1" applyAlignment="1">
      <alignment horizontal="center" wrapText="1"/>
    </xf>
    <xf numFmtId="0" fontId="10" fillId="0" borderId="1" xfId="4" applyFont="1" applyBorder="1" applyAlignment="1">
      <alignment horizontal="center" wrapText="1"/>
    </xf>
    <xf numFmtId="0" fontId="4" fillId="0" borderId="1" xfId="4" applyFont="1" applyBorder="1" applyAlignment="1">
      <alignment horizontal="center" wrapText="1"/>
    </xf>
    <xf numFmtId="0" fontId="9" fillId="0" borderId="1" xfId="2" applyFont="1" applyBorder="1" applyAlignment="1">
      <alignment horizontal="left" wrapText="1"/>
    </xf>
    <xf numFmtId="0" fontId="13" fillId="0" borderId="0" xfId="2" applyFont="1"/>
    <xf numFmtId="0" fontId="13" fillId="0" borderId="1" xfId="2" applyFont="1" applyBorder="1"/>
    <xf numFmtId="14" fontId="9" fillId="0" borderId="1" xfId="4" applyNumberFormat="1" applyFont="1" applyBorder="1" applyAlignment="1">
      <alignment horizontal="center" wrapText="1"/>
    </xf>
    <xf numFmtId="14" fontId="9" fillId="0" borderId="4" xfId="4" applyNumberFormat="1" applyFont="1" applyBorder="1" applyAlignment="1">
      <alignment horizontal="center" wrapText="1"/>
    </xf>
    <xf numFmtId="1" fontId="13" fillId="0" borderId="1" xfId="4" applyNumberFormat="1" applyFont="1" applyBorder="1" applyAlignment="1">
      <alignment horizontal="center"/>
    </xf>
    <xf numFmtId="164" fontId="6" fillId="0" borderId="1" xfId="4" applyNumberFormat="1" applyFont="1" applyBorder="1" applyAlignment="1">
      <alignment horizontal="center"/>
    </xf>
    <xf numFmtId="164" fontId="6" fillId="0" borderId="4" xfId="4" applyNumberFormat="1" applyFont="1" applyBorder="1" applyAlignment="1">
      <alignment horizontal="center"/>
    </xf>
    <xf numFmtId="1" fontId="9" fillId="0" borderId="1" xfId="4" applyNumberFormat="1" applyFont="1" applyBorder="1" applyAlignment="1">
      <alignment horizontal="center"/>
    </xf>
    <xf numFmtId="164" fontId="4" fillId="0" borderId="1" xfId="4" applyNumberFormat="1" applyFont="1" applyBorder="1" applyAlignment="1">
      <alignment horizontal="center"/>
    </xf>
    <xf numFmtId="164" fontId="4" fillId="0" borderId="4" xfId="4" applyNumberFormat="1" applyFont="1" applyBorder="1" applyAlignment="1">
      <alignment horizontal="center"/>
    </xf>
    <xf numFmtId="0" fontId="14" fillId="0" borderId="1" xfId="2" applyFont="1" applyBorder="1" applyAlignment="1">
      <alignment horizontal="center" vertical="top"/>
    </xf>
    <xf numFmtId="0" fontId="10" fillId="0" borderId="1" xfId="2" applyFont="1" applyBorder="1" applyAlignment="1">
      <alignment horizontal="center" vertical="top"/>
    </xf>
    <xf numFmtId="0" fontId="3" fillId="0" borderId="0" xfId="1" applyFont="1" applyAlignment="1">
      <alignment wrapText="1"/>
    </xf>
    <xf numFmtId="0" fontId="6" fillId="0" borderId="0" xfId="1" applyFont="1" applyAlignment="1">
      <alignment horizontal="center"/>
    </xf>
    <xf numFmtId="0" fontId="14" fillId="0" borderId="1" xfId="1" applyFont="1" applyBorder="1" applyAlignment="1">
      <alignment horizontal="center" vertical="top"/>
    </xf>
    <xf numFmtId="2" fontId="13" fillId="0" borderId="1" xfId="1" applyNumberFormat="1" applyFont="1" applyBorder="1" applyAlignment="1">
      <alignment horizontal="center"/>
    </xf>
    <xf numFmtId="1" fontId="9" fillId="0" borderId="1" xfId="1" applyNumberFormat="1" applyFont="1" applyBorder="1" applyAlignment="1">
      <alignment horizontal="center"/>
    </xf>
    <xf numFmtId="0" fontId="10" fillId="0" borderId="1" xfId="1" applyFont="1" applyBorder="1" applyAlignment="1">
      <alignment horizontal="center" vertical="top"/>
    </xf>
    <xf numFmtId="164" fontId="4" fillId="0" borderId="1" xfId="1" applyNumberFormat="1" applyFont="1" applyBorder="1" applyAlignment="1">
      <alignment horizontal="center"/>
    </xf>
    <xf numFmtId="0" fontId="15" fillId="0" borderId="2" xfId="1" applyFont="1" applyBorder="1" applyAlignment="1">
      <alignment horizontal="center"/>
    </xf>
    <xf numFmtId="0" fontId="15" fillId="0" borderId="0" xfId="1" applyFont="1" applyAlignment="1">
      <alignment horizontal="center"/>
    </xf>
    <xf numFmtId="0" fontId="15" fillId="0" borderId="3" xfId="1" applyFont="1" applyBorder="1" applyAlignment="1">
      <alignment horizontal="center"/>
    </xf>
    <xf numFmtId="0" fontId="3" fillId="0" borderId="1" xfId="1" applyFont="1" applyBorder="1"/>
    <xf numFmtId="0" fontId="5" fillId="0" borderId="5" xfId="1" applyFont="1" applyBorder="1"/>
    <xf numFmtId="0" fontId="3" fillId="0" borderId="1" xfId="1" applyFont="1" applyBorder="1" applyAlignment="1">
      <alignment horizontal="right" wrapText="1"/>
    </xf>
    <xf numFmtId="0" fontId="16" fillId="0" borderId="1" xfId="1" applyFont="1" applyBorder="1" applyAlignment="1">
      <alignment horizontal="right" wrapText="1"/>
    </xf>
    <xf numFmtId="0" fontId="5" fillId="0" borderId="1" xfId="1" applyFont="1" applyBorder="1" applyAlignment="1">
      <alignment horizontal="right"/>
    </xf>
    <xf numFmtId="164" fontId="17" fillId="0" borderId="1" xfId="1" applyNumberFormat="1" applyFont="1" applyBorder="1" applyAlignment="1">
      <alignment horizontal="right"/>
    </xf>
    <xf numFmtId="0" fontId="18" fillId="0" borderId="1" xfId="1" applyFont="1" applyBorder="1"/>
    <xf numFmtId="0" fontId="18" fillId="0" borderId="1" xfId="1" applyFont="1" applyBorder="1" applyAlignment="1">
      <alignment horizontal="right"/>
    </xf>
    <xf numFmtId="164" fontId="18" fillId="0" borderId="1" xfId="1" applyNumberFormat="1" applyFont="1" applyBorder="1" applyAlignment="1">
      <alignment horizontal="right"/>
    </xf>
    <xf numFmtId="1" fontId="5" fillId="0" borderId="1" xfId="1" applyNumberFormat="1" applyFont="1" applyBorder="1" applyAlignment="1">
      <alignment horizontal="right"/>
    </xf>
    <xf numFmtId="1" fontId="18" fillId="0" borderId="1" xfId="1" applyNumberFormat="1" applyFont="1" applyBorder="1" applyAlignment="1">
      <alignment horizontal="right"/>
    </xf>
    <xf numFmtId="0" fontId="19" fillId="0" borderId="0" xfId="1" applyFont="1" applyAlignment="1">
      <alignment horizontal="justify" vertical="center"/>
    </xf>
    <xf numFmtId="0" fontId="12" fillId="0" borderId="0" xfId="1" applyFont="1"/>
    <xf numFmtId="0" fontId="11" fillId="0" borderId="0" xfId="1" applyFont="1" applyAlignment="1">
      <alignment horizontal="center"/>
    </xf>
    <xf numFmtId="0" fontId="11" fillId="0" borderId="1" xfId="1" applyFont="1" applyBorder="1" applyAlignment="1">
      <alignment horizontal="right" wrapText="1"/>
    </xf>
    <xf numFmtId="0" fontId="20" fillId="0" borderId="1" xfId="1" applyFont="1" applyBorder="1" applyAlignment="1">
      <alignment horizontal="right" wrapText="1"/>
    </xf>
    <xf numFmtId="0" fontId="12" fillId="0" borderId="1" xfId="1" applyFont="1" applyBorder="1" applyAlignment="1">
      <alignment horizontal="left"/>
    </xf>
    <xf numFmtId="0" fontId="12" fillId="0" borderId="1" xfId="1" applyFont="1" applyBorder="1" applyAlignment="1">
      <alignment horizontal="right"/>
    </xf>
    <xf numFmtId="164" fontId="21" fillId="0" borderId="1" xfId="1" applyNumberFormat="1" applyFont="1" applyBorder="1" applyAlignment="1">
      <alignment horizontal="right"/>
    </xf>
    <xf numFmtId="1" fontId="12" fillId="0" borderId="1" xfId="1" applyNumberFormat="1" applyFont="1" applyBorder="1" applyAlignment="1">
      <alignment horizontal="left"/>
    </xf>
    <xf numFmtId="1" fontId="12" fillId="0" borderId="1" xfId="1" applyNumberFormat="1" applyFont="1" applyBorder="1" applyAlignment="1">
      <alignment horizontal="right"/>
    </xf>
    <xf numFmtId="164" fontId="12" fillId="0" borderId="1" xfId="1" applyNumberFormat="1" applyFont="1" applyBorder="1" applyAlignment="1">
      <alignment horizontal="right"/>
    </xf>
    <xf numFmtId="164" fontId="21" fillId="0" borderId="1" xfId="1" applyNumberFormat="1" applyFont="1" applyBorder="1" applyAlignment="1">
      <alignment horizontal="right" wrapText="1"/>
    </xf>
    <xf numFmtId="1" fontId="12" fillId="0" borderId="1" xfId="1" applyNumberFormat="1" applyFont="1" applyBorder="1" applyAlignment="1">
      <alignment horizontal="left" wrapText="1"/>
    </xf>
    <xf numFmtId="1" fontId="12" fillId="0" borderId="1" xfId="1" applyNumberFormat="1" applyFont="1" applyBorder="1" applyAlignment="1">
      <alignment wrapText="1"/>
    </xf>
    <xf numFmtId="164" fontId="12" fillId="0" borderId="1" xfId="1" applyNumberFormat="1" applyFont="1" applyBorder="1" applyAlignment="1">
      <alignment wrapText="1"/>
    </xf>
    <xf numFmtId="0" fontId="11" fillId="0" borderId="1" xfId="1" applyFont="1" applyBorder="1" applyAlignment="1">
      <alignment horizontal="left"/>
    </xf>
    <xf numFmtId="0" fontId="11" fillId="0" borderId="1" xfId="1" applyFont="1" applyBorder="1" applyAlignment="1">
      <alignment horizontal="right"/>
    </xf>
    <xf numFmtId="164" fontId="11" fillId="0" borderId="1" xfId="1" applyNumberFormat="1" applyFont="1" applyBorder="1" applyAlignment="1">
      <alignment horizontal="right"/>
    </xf>
    <xf numFmtId="164" fontId="20" fillId="0" borderId="1" xfId="1" applyNumberFormat="1" applyFont="1" applyBorder="1" applyAlignment="1">
      <alignment horizontal="right"/>
    </xf>
    <xf numFmtId="1" fontId="11" fillId="0" borderId="1" xfId="1" applyNumberFormat="1" applyFont="1" applyBorder="1" applyAlignment="1">
      <alignment horizontal="left"/>
    </xf>
    <xf numFmtId="1" fontId="11" fillId="0" borderId="1" xfId="1" applyNumberFormat="1" applyFont="1" applyBorder="1" applyAlignment="1">
      <alignment horizontal="right"/>
    </xf>
    <xf numFmtId="164" fontId="20" fillId="0" borderId="1" xfId="1" applyNumberFormat="1" applyFont="1" applyBorder="1" applyAlignment="1">
      <alignment horizontal="right" wrapText="1"/>
    </xf>
    <xf numFmtId="1" fontId="11" fillId="0" borderId="1" xfId="1" applyNumberFormat="1" applyFont="1" applyBorder="1" applyAlignment="1">
      <alignment horizontal="left" wrapText="1"/>
    </xf>
    <xf numFmtId="1" fontId="11" fillId="0" borderId="1" xfId="1" applyNumberFormat="1" applyFont="1" applyBorder="1" applyAlignment="1">
      <alignment wrapText="1"/>
    </xf>
    <xf numFmtId="164" fontId="11" fillId="0" borderId="1" xfId="1" applyNumberFormat="1" applyFont="1" applyBorder="1" applyAlignment="1">
      <alignment wrapText="1"/>
    </xf>
    <xf numFmtId="0" fontId="12" fillId="0" borderId="0" xfId="1" applyFont="1" applyAlignment="1">
      <alignment horizontal="left"/>
    </xf>
    <xf numFmtId="0" fontId="12" fillId="0" borderId="0" xfId="1" applyFont="1" applyAlignment="1">
      <alignment horizontal="right"/>
    </xf>
    <xf numFmtId="164" fontId="12" fillId="0" borderId="1" xfId="1" applyNumberFormat="1" applyFont="1" applyBorder="1" applyAlignment="1">
      <alignment horizontal="right" wrapText="1"/>
    </xf>
    <xf numFmtId="14" fontId="8" fillId="0" borderId="1" xfId="4" applyNumberFormat="1" applyFont="1" applyBorder="1" applyAlignment="1">
      <alignment horizontal="left" wrapText="1"/>
    </xf>
    <xf numFmtId="0" fontId="5" fillId="0" borderId="1" xfId="1" applyFont="1" applyBorder="1" applyAlignment="1">
      <alignment wrapText="1"/>
    </xf>
    <xf numFmtId="0" fontId="5" fillId="0" borderId="6" xfId="1" applyFont="1" applyBorder="1" applyAlignment="1">
      <alignment horizontal="left" vertical="center"/>
    </xf>
    <xf numFmtId="0" fontId="5" fillId="0" borderId="7" xfId="1" applyFont="1" applyBorder="1" applyAlignment="1">
      <alignment horizontal="left" vertical="center"/>
    </xf>
    <xf numFmtId="0" fontId="3" fillId="0" borderId="1" xfId="1" applyFont="1" applyBorder="1" applyAlignment="1">
      <alignment horizontal="center"/>
    </xf>
    <xf numFmtId="0" fontId="11" fillId="0" borderId="3" xfId="1" applyFont="1" applyBorder="1" applyAlignment="1">
      <alignment horizontal="center"/>
    </xf>
    <xf numFmtId="0" fontId="13" fillId="0" borderId="1" xfId="2" applyFont="1" applyBorder="1" applyAlignment="1">
      <alignment horizontal="center"/>
    </xf>
  </cellXfs>
  <cellStyles count="59">
    <cellStyle name="Comma 2" xfId="53" xr:uid="{5B6A611F-1FFC-40AF-9591-70F3675944DF}"/>
    <cellStyle name="Hyperlink 2" xfId="5" xr:uid="{EFD35A15-BC26-409D-B014-394AB9E84C73}"/>
    <cellStyle name="Normal" xfId="0" builtinId="0"/>
    <cellStyle name="Normal 2" xfId="6" xr:uid="{9986BA10-29BD-4AD5-AEAD-EFC8C0624C5A}"/>
    <cellStyle name="Normal 2 2" xfId="1" xr:uid="{571F24B6-8433-49EF-8118-BF214D37BB83}"/>
    <cellStyle name="Normal 2 3" xfId="56" xr:uid="{158EE6F5-6803-414A-962B-B479BEBEA6CF}"/>
    <cellStyle name="Normal 2 4" xfId="57" xr:uid="{0C60185D-36D2-4716-8E31-DB090D06E9B6}"/>
    <cellStyle name="Normal 3" xfId="2" xr:uid="{57D8AFBF-B5AF-446A-B17F-C120F73B31CD}"/>
    <cellStyle name="Normal 3 2" xfId="3" xr:uid="{11D66BB3-54D8-4C4B-9AA9-D12F73F5A4EB}"/>
    <cellStyle name="Normal 3 3" xfId="54" xr:uid="{342457EB-65BB-4848-837F-90E407FEEFFB}"/>
    <cellStyle name="Normal 4" xfId="58" xr:uid="{DE2867CB-7DF3-42E2-8559-2C135BEAD02B}"/>
    <cellStyle name="Normal 5" xfId="4" xr:uid="{1B0BE933-A678-4213-90E7-65F85935AEAF}"/>
    <cellStyle name="Percent 2" xfId="55" xr:uid="{C1A0FE87-A500-4FEB-8222-779AAFE26B48}"/>
    <cellStyle name="Style 21" xfId="7" xr:uid="{660BE62B-27A8-46FB-9FB6-E97A62440FC2}"/>
    <cellStyle name="Style 22" xfId="8" xr:uid="{5000599F-269B-4821-BA8E-06FB8536E69C}"/>
    <cellStyle name="Style 23" xfId="9" xr:uid="{08E2DBB2-56EB-48C5-B66A-36BC044AB26F}"/>
    <cellStyle name="Style 24" xfId="10" xr:uid="{6A8829AF-DCAC-4664-B59A-D96FBA33233E}"/>
    <cellStyle name="Style 25" xfId="11" xr:uid="{33E0F497-2CF0-4471-BEA7-2B11BACCF321}"/>
    <cellStyle name="Style 26" xfId="12" xr:uid="{88D3BA28-EDDB-40CD-9F99-CC436F375123}"/>
    <cellStyle name="Style 27" xfId="13" xr:uid="{30095DEF-23C2-4EAF-A177-34DA2364B48D}"/>
    <cellStyle name="Style 28" xfId="14" xr:uid="{7C7C50B6-40C2-4BDD-A33A-08F5EAD0BB25}"/>
    <cellStyle name="Style 29" xfId="15" xr:uid="{ECD2ACEB-5DE7-417D-AD7C-047E51016005}"/>
    <cellStyle name="Style 30" xfId="16" xr:uid="{164C2020-B304-446E-B261-786E73E21156}"/>
    <cellStyle name="Style 31" xfId="17" xr:uid="{9CB098B9-6912-4E7A-AFF5-4EE2BDB89BFA}"/>
    <cellStyle name="Style 32" xfId="18" xr:uid="{BAC774EE-F654-4047-A1E3-84EA5DC52E5C}"/>
    <cellStyle name="Style 33" xfId="19" xr:uid="{6E4D9A3E-5FDE-4984-87AF-7296211A25EC}"/>
    <cellStyle name="Style 34" xfId="20" xr:uid="{D371A41A-0B73-4FC8-BC95-7D9750E6AE08}"/>
    <cellStyle name="Style 35" xfId="21" xr:uid="{46695EF0-F15D-4756-B2E7-0133AF7A4337}"/>
    <cellStyle name="Style 36" xfId="22" xr:uid="{D920514A-2132-4E15-87EA-60CE34F6733F}"/>
    <cellStyle name="Style 37" xfId="23" xr:uid="{EBCA79C5-577C-4192-8497-CBC1B840A4E9}"/>
    <cellStyle name="Style 38" xfId="24" xr:uid="{AFA24EC3-93C3-4434-B91A-9F3BD9F480A4}"/>
    <cellStyle name="Style 39" xfId="25" xr:uid="{E864BE16-C26D-4713-945D-C859EE169C17}"/>
    <cellStyle name="Style 40" xfId="26" xr:uid="{22924680-6B70-4036-88ED-95A9FF5AB73E}"/>
    <cellStyle name="Style 41" xfId="27" xr:uid="{91440FF1-1D2D-4507-B88A-57D80DCDEAAA}"/>
    <cellStyle name="Style 42" xfId="28" xr:uid="{6D096F9D-1095-4332-AC7D-6D1033AB19CD}"/>
    <cellStyle name="Style 43" xfId="29" xr:uid="{77443DFA-46EB-4AC4-9519-9183E5D8C2DF}"/>
    <cellStyle name="Style 44" xfId="30" xr:uid="{27BDDFDA-600E-4AD8-9A0C-7C7C7AB26C00}"/>
    <cellStyle name="Style 45" xfId="31" xr:uid="{3DF755D6-F7E3-46A8-AAFB-E32974C3D38A}"/>
    <cellStyle name="Style 46" xfId="32" xr:uid="{62BAFE85-48F9-4A00-B873-FC1593850581}"/>
    <cellStyle name="Style 47" xfId="33" xr:uid="{769A9E26-5F0D-4ED3-AE66-25B721C08281}"/>
    <cellStyle name="Style 48" xfId="34" xr:uid="{F64F0DC2-8DF1-4127-9EB6-82B430B4DD34}"/>
    <cellStyle name="Style 49" xfId="35" xr:uid="{23C8F4DA-34CC-4565-833B-D73B124E9832}"/>
    <cellStyle name="Style 50" xfId="36" xr:uid="{574694E6-0198-4B5D-9D0F-90B1F7A394B7}"/>
    <cellStyle name="Style 51" xfId="37" xr:uid="{FF81F87A-2AEE-44EB-9FD1-5BE36B2396C2}"/>
    <cellStyle name="Style 52" xfId="38" xr:uid="{ABED09E5-FCD2-4D34-B8F3-D7742E00972D}"/>
    <cellStyle name="Style 53" xfId="39" xr:uid="{FED9E5BB-7635-4AEF-A337-60CF3E90E5DB}"/>
    <cellStyle name="Style 54" xfId="40" xr:uid="{290B7A89-E687-425B-ADBB-953548A4455B}"/>
    <cellStyle name="Style 55" xfId="41" xr:uid="{8477DA44-160D-46A4-B4AF-7C76EA061334}"/>
    <cellStyle name="Style 56" xfId="42" xr:uid="{7A47665E-F46A-4CCC-9731-850CE655A87A}"/>
    <cellStyle name="Style 57" xfId="43" xr:uid="{7286D108-E052-4E8B-BCFA-70C4A6C1AA02}"/>
    <cellStyle name="Style 58" xfId="44" xr:uid="{76876B0E-D7CB-47CC-BB73-8836E11390A8}"/>
    <cellStyle name="Style 59" xfId="45" xr:uid="{0EB1BC0F-A9A9-498E-8D19-DBFEF52FA2D3}"/>
    <cellStyle name="Style 60" xfId="46" xr:uid="{7C47305C-4C27-41DA-B003-08E8C3EA9D57}"/>
    <cellStyle name="Style 61" xfId="47" xr:uid="{C451470C-F319-4433-82A9-6AAFE2E974AC}"/>
    <cellStyle name="Style 62" xfId="48" xr:uid="{DD62129B-AC0D-427A-92D6-851380C07040}"/>
    <cellStyle name="Style 63" xfId="49" xr:uid="{753A19DE-2FE6-4EFC-876C-C53591C18338}"/>
    <cellStyle name="Style 64" xfId="50" xr:uid="{1D6A9FEC-FB93-4C97-9893-A7F9FB117AF8}"/>
    <cellStyle name="Style 65" xfId="51" xr:uid="{BF7CB088-6356-4F81-B702-8EF4BB266705}"/>
    <cellStyle name="Style 66" xfId="52" xr:uid="{01BEAC92-46F4-44F2-AB81-C2DC4370DE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295954875559251E-2"/>
          <c:y val="5.0925925925925923E-2"/>
          <c:w val="0.85369113752379866"/>
          <c:h val="0.4329454651501896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'Appendix 1 Hospital HCW Fluvax'!$G$71</c:f>
              <c:strCache>
                <c:ptCount val="1"/>
                <c:pt idx="0">
                  <c:v>% Uptake Management &amp; Administration</c:v>
                </c:pt>
              </c:strCache>
            </c:strRef>
          </c:tx>
          <c:spPr>
            <a:solidFill>
              <a:srgbClr val="BA1F4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'Appendix 1 Hospital HCW Fluvax'!$E$72:$E$82</c15:sqref>
                  </c15:fullRef>
                </c:ext>
              </c:extLst>
              <c:f>'Appendix 1 Hospital HCW Fluvax'!$E$72:$E$81</c:f>
              <c:strCache>
                <c:ptCount val="10"/>
                <c:pt idx="0">
                  <c:v>Dublin and Midlands Hospitals</c:v>
                </c:pt>
                <c:pt idx="1">
                  <c:v>Dublin and North East Hospitals</c:v>
                </c:pt>
                <c:pt idx="2">
                  <c:v>Dublin and South East Hospitals</c:v>
                </c:pt>
                <c:pt idx="3">
                  <c:v>Mid West Hospitals</c:v>
                </c:pt>
                <c:pt idx="4">
                  <c:v>South West Hospitals</c:v>
                </c:pt>
                <c:pt idx="5">
                  <c:v>West and North West Hospitals</c:v>
                </c:pt>
                <c:pt idx="6">
                  <c:v>Outside Regional Areas/Private Hospitals</c:v>
                </c:pt>
                <c:pt idx="7">
                  <c:v>Total excl private</c:v>
                </c:pt>
                <c:pt idx="8">
                  <c:v>Total incl private</c:v>
                </c:pt>
                <c:pt idx="9">
                  <c:v>Children Hospitals Only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'Appendix 1 Hospital HCW Fluvax'!$G$72:$G$82</c15:sqref>
                  </c15:fullRef>
                </c:ext>
              </c:extLst>
              <c:f>'Appendix 1 Hospital HCW Fluvax'!$G$72:$G$81</c:f>
              <c:numCache>
                <c:formatCode>0.0</c:formatCode>
                <c:ptCount val="10"/>
                <c:pt idx="0">
                  <c:v>44.094036697247709</c:v>
                </c:pt>
                <c:pt idx="1">
                  <c:v>44.571428571428569</c:v>
                </c:pt>
                <c:pt idx="2">
                  <c:v>47.155211652253072</c:v>
                </c:pt>
                <c:pt idx="3">
                  <c:v>48.608137044967883</c:v>
                </c:pt>
                <c:pt idx="4">
                  <c:v>40.111809923130679</c:v>
                </c:pt>
                <c:pt idx="5">
                  <c:v>25.976661593099948</c:v>
                </c:pt>
                <c:pt idx="6">
                  <c:v>40.883977900552487</c:v>
                </c:pt>
                <c:pt idx="7">
                  <c:v>41.576756435307111</c:v>
                </c:pt>
                <c:pt idx="8">
                  <c:v>41.536614645858343</c:v>
                </c:pt>
                <c:pt idx="9">
                  <c:v>39.541547277936964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C2-418A-920F-EAA6D66D499B}"/>
            </c:ext>
          </c:extLst>
        </c:ser>
        <c:ser>
          <c:idx val="2"/>
          <c:order val="1"/>
          <c:tx>
            <c:strRef>
              <c:f>'Appendix 1 Hospital HCW Fluvax'!$H$71</c:f>
              <c:strCache>
                <c:ptCount val="1"/>
                <c:pt idx="0">
                  <c:v>% Uptake Medical &amp; Dental</c:v>
                </c:pt>
              </c:strCache>
            </c:strRef>
          </c:tx>
          <c:spPr>
            <a:solidFill>
              <a:srgbClr val="EB89A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'Appendix 1 Hospital HCW Fluvax'!$E$72:$E$82</c15:sqref>
                  </c15:fullRef>
                </c:ext>
              </c:extLst>
              <c:f>'Appendix 1 Hospital HCW Fluvax'!$E$72:$E$81</c:f>
              <c:strCache>
                <c:ptCount val="10"/>
                <c:pt idx="0">
                  <c:v>Dublin and Midlands Hospitals</c:v>
                </c:pt>
                <c:pt idx="1">
                  <c:v>Dublin and North East Hospitals</c:v>
                </c:pt>
                <c:pt idx="2">
                  <c:v>Dublin and South East Hospitals</c:v>
                </c:pt>
                <c:pt idx="3">
                  <c:v>Mid West Hospitals</c:v>
                </c:pt>
                <c:pt idx="4">
                  <c:v>South West Hospitals</c:v>
                </c:pt>
                <c:pt idx="5">
                  <c:v>West and North West Hospitals</c:v>
                </c:pt>
                <c:pt idx="6">
                  <c:v>Outside Regional Areas/Private Hospitals</c:v>
                </c:pt>
                <c:pt idx="7">
                  <c:v>Total excl private</c:v>
                </c:pt>
                <c:pt idx="8">
                  <c:v>Total incl private</c:v>
                </c:pt>
                <c:pt idx="9">
                  <c:v>Children Hospitals Only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'Appendix 1 Hospital HCW Fluvax'!$H$72:$H$82</c15:sqref>
                  </c15:fullRef>
                </c:ext>
              </c:extLst>
              <c:f>'Appendix 1 Hospital HCW Fluvax'!$H$72:$H$81</c:f>
              <c:numCache>
                <c:formatCode>0.0</c:formatCode>
                <c:ptCount val="10"/>
                <c:pt idx="0">
                  <c:v>66.169154228855717</c:v>
                </c:pt>
                <c:pt idx="1">
                  <c:v>59.463986599664985</c:v>
                </c:pt>
                <c:pt idx="2">
                  <c:v>68.982151471297641</c:v>
                </c:pt>
                <c:pt idx="3">
                  <c:v>79.553903345724905</c:v>
                </c:pt>
                <c:pt idx="4">
                  <c:v>65.679676985195158</c:v>
                </c:pt>
                <c:pt idx="5">
                  <c:v>63.550913838120103</c:v>
                </c:pt>
                <c:pt idx="6">
                  <c:v>55.000000000000007</c:v>
                </c:pt>
                <c:pt idx="7">
                  <c:v>66.066507440749589</c:v>
                </c:pt>
                <c:pt idx="8">
                  <c:v>65.789002328497219</c:v>
                </c:pt>
                <c:pt idx="9">
                  <c:v>70.247933884297524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C2-418A-920F-EAA6D66D499B}"/>
            </c:ext>
          </c:extLst>
        </c:ser>
        <c:ser>
          <c:idx val="3"/>
          <c:order val="2"/>
          <c:tx>
            <c:strRef>
              <c:f>'Appendix 1 Hospital HCW Fluvax'!$I$71</c:f>
              <c:strCache>
                <c:ptCount val="1"/>
                <c:pt idx="0">
                  <c:v>% Uptake Health &amp; SocialCare</c:v>
                </c:pt>
              </c:strCache>
            </c:strRef>
          </c:tx>
          <c:spPr>
            <a:solidFill>
              <a:srgbClr val="82428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'Appendix 1 Hospital HCW Fluvax'!$E$72:$E$82</c15:sqref>
                  </c15:fullRef>
                </c:ext>
              </c:extLst>
              <c:f>'Appendix 1 Hospital HCW Fluvax'!$E$72:$E$81</c:f>
              <c:strCache>
                <c:ptCount val="10"/>
                <c:pt idx="0">
                  <c:v>Dublin and Midlands Hospitals</c:v>
                </c:pt>
                <c:pt idx="1">
                  <c:v>Dublin and North East Hospitals</c:v>
                </c:pt>
                <c:pt idx="2">
                  <c:v>Dublin and South East Hospitals</c:v>
                </c:pt>
                <c:pt idx="3">
                  <c:v>Mid West Hospitals</c:v>
                </c:pt>
                <c:pt idx="4">
                  <c:v>South West Hospitals</c:v>
                </c:pt>
                <c:pt idx="5">
                  <c:v>West and North West Hospitals</c:v>
                </c:pt>
                <c:pt idx="6">
                  <c:v>Outside Regional Areas/Private Hospitals</c:v>
                </c:pt>
                <c:pt idx="7">
                  <c:v>Total excl private</c:v>
                </c:pt>
                <c:pt idx="8">
                  <c:v>Total incl private</c:v>
                </c:pt>
                <c:pt idx="9">
                  <c:v>Children Hospitals Only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'Appendix 1 Hospital HCW Fluvax'!$I$72:$I$82</c15:sqref>
                  </c15:fullRef>
                </c:ext>
              </c:extLst>
              <c:f>'Appendix 1 Hospital HCW Fluvax'!$I$72:$I$81</c:f>
              <c:numCache>
                <c:formatCode>0.0</c:formatCode>
                <c:ptCount val="10"/>
                <c:pt idx="0">
                  <c:v>61.431285623812535</c:v>
                </c:pt>
                <c:pt idx="1">
                  <c:v>60.2158273381295</c:v>
                </c:pt>
                <c:pt idx="2">
                  <c:v>68.538076709282933</c:v>
                </c:pt>
                <c:pt idx="3">
                  <c:v>62.935779816513758</c:v>
                </c:pt>
                <c:pt idx="4">
                  <c:v>50.488826815642462</c:v>
                </c:pt>
                <c:pt idx="5">
                  <c:v>49.248856956237752</c:v>
                </c:pt>
                <c:pt idx="6">
                  <c:v>45.654993514915695</c:v>
                </c:pt>
                <c:pt idx="7">
                  <c:v>59.157787924911212</c:v>
                </c:pt>
                <c:pt idx="8">
                  <c:v>58.178053830227739</c:v>
                </c:pt>
                <c:pt idx="9">
                  <c:v>64.450127877237847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C2-418A-920F-EAA6D66D499B}"/>
            </c:ext>
          </c:extLst>
        </c:ser>
        <c:ser>
          <c:idx val="4"/>
          <c:order val="3"/>
          <c:tx>
            <c:strRef>
              <c:f>'Appendix 1 Hospital HCW Fluvax'!$J$71</c:f>
              <c:strCache>
                <c:ptCount val="1"/>
                <c:pt idx="0">
                  <c:v>% Uptake Nursing</c:v>
                </c:pt>
              </c:strCache>
            </c:strRef>
          </c:tx>
          <c:spPr>
            <a:solidFill>
              <a:srgbClr val="3E5B8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'Appendix 1 Hospital HCW Fluvax'!$E$72:$E$82</c15:sqref>
                  </c15:fullRef>
                </c:ext>
              </c:extLst>
              <c:f>'Appendix 1 Hospital HCW Fluvax'!$E$72:$E$81</c:f>
              <c:strCache>
                <c:ptCount val="10"/>
                <c:pt idx="0">
                  <c:v>Dublin and Midlands Hospitals</c:v>
                </c:pt>
                <c:pt idx="1">
                  <c:v>Dublin and North East Hospitals</c:v>
                </c:pt>
                <c:pt idx="2">
                  <c:v>Dublin and South East Hospitals</c:v>
                </c:pt>
                <c:pt idx="3">
                  <c:v>Mid West Hospitals</c:v>
                </c:pt>
                <c:pt idx="4">
                  <c:v>South West Hospitals</c:v>
                </c:pt>
                <c:pt idx="5">
                  <c:v>West and North West Hospitals</c:v>
                </c:pt>
                <c:pt idx="6">
                  <c:v>Outside Regional Areas/Private Hospitals</c:v>
                </c:pt>
                <c:pt idx="7">
                  <c:v>Total excl private</c:v>
                </c:pt>
                <c:pt idx="8">
                  <c:v>Total incl private</c:v>
                </c:pt>
                <c:pt idx="9">
                  <c:v>Children Hospitals Only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'Appendix 1 Hospital HCW Fluvax'!$J$72:$J$82</c15:sqref>
                  </c15:fullRef>
                </c:ext>
              </c:extLst>
              <c:f>'Appendix 1 Hospital HCW Fluvax'!$J$72:$J$81</c:f>
              <c:numCache>
                <c:formatCode>0.0</c:formatCode>
                <c:ptCount val="10"/>
                <c:pt idx="0">
                  <c:v>55.164726281892499</c:v>
                </c:pt>
                <c:pt idx="1">
                  <c:v>51.714107625181803</c:v>
                </c:pt>
                <c:pt idx="2">
                  <c:v>55.630430927469412</c:v>
                </c:pt>
                <c:pt idx="3">
                  <c:v>45.968763191219928</c:v>
                </c:pt>
                <c:pt idx="4">
                  <c:v>45.024243823597324</c:v>
                </c:pt>
                <c:pt idx="5">
                  <c:v>36.986301369863014</c:v>
                </c:pt>
                <c:pt idx="6">
                  <c:v>39.029768467475193</c:v>
                </c:pt>
                <c:pt idx="7">
                  <c:v>49.386352479135986</c:v>
                </c:pt>
                <c:pt idx="8">
                  <c:v>48.805956316228489</c:v>
                </c:pt>
                <c:pt idx="9">
                  <c:v>60.285563194077206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C2-418A-920F-EAA6D66D499B}"/>
            </c:ext>
          </c:extLst>
        </c:ser>
        <c:ser>
          <c:idx val="5"/>
          <c:order val="4"/>
          <c:tx>
            <c:strRef>
              <c:f>'Appendix 1 Hospital HCW Fluvax'!$K$71</c:f>
              <c:strCache>
                <c:ptCount val="1"/>
                <c:pt idx="0">
                  <c:v>% Uptake General Support</c:v>
                </c:pt>
              </c:strCache>
            </c:strRef>
          </c:tx>
          <c:spPr>
            <a:solidFill>
              <a:srgbClr val="71A59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'Appendix 1 Hospital HCW Fluvax'!$E$72:$E$82</c15:sqref>
                  </c15:fullRef>
                </c:ext>
              </c:extLst>
              <c:f>'Appendix 1 Hospital HCW Fluvax'!$E$72:$E$81</c:f>
              <c:strCache>
                <c:ptCount val="10"/>
                <c:pt idx="0">
                  <c:v>Dublin and Midlands Hospitals</c:v>
                </c:pt>
                <c:pt idx="1">
                  <c:v>Dublin and North East Hospitals</c:v>
                </c:pt>
                <c:pt idx="2">
                  <c:v>Dublin and South East Hospitals</c:v>
                </c:pt>
                <c:pt idx="3">
                  <c:v>Mid West Hospitals</c:v>
                </c:pt>
                <c:pt idx="4">
                  <c:v>South West Hospitals</c:v>
                </c:pt>
                <c:pt idx="5">
                  <c:v>West and North West Hospitals</c:v>
                </c:pt>
                <c:pt idx="6">
                  <c:v>Outside Regional Areas/Private Hospitals</c:v>
                </c:pt>
                <c:pt idx="7">
                  <c:v>Total excl private</c:v>
                </c:pt>
                <c:pt idx="8">
                  <c:v>Total incl private</c:v>
                </c:pt>
                <c:pt idx="9">
                  <c:v>Children Hospitals Only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'Appendix 1 Hospital HCW Fluvax'!$K$72:$K$82</c15:sqref>
                  </c15:fullRef>
                </c:ext>
              </c:extLst>
              <c:f>'Appendix 1 Hospital HCW Fluvax'!$K$72:$K$81</c:f>
              <c:numCache>
                <c:formatCode>0.0</c:formatCode>
                <c:ptCount val="10"/>
                <c:pt idx="0">
                  <c:v>52.797893350888749</c:v>
                </c:pt>
                <c:pt idx="1">
                  <c:v>47.810858143607703</c:v>
                </c:pt>
                <c:pt idx="2">
                  <c:v>54.683972911963885</c:v>
                </c:pt>
                <c:pt idx="3">
                  <c:v>50.70754716981132</c:v>
                </c:pt>
                <c:pt idx="4">
                  <c:v>38.73456790123457</c:v>
                </c:pt>
                <c:pt idx="5">
                  <c:v>34.827586206896548</c:v>
                </c:pt>
                <c:pt idx="6">
                  <c:v>45.134575569358176</c:v>
                </c:pt>
                <c:pt idx="7">
                  <c:v>47.214682693550472</c:v>
                </c:pt>
                <c:pt idx="8">
                  <c:v>47.092457420924575</c:v>
                </c:pt>
                <c:pt idx="9">
                  <c:v>48.780487804878049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C2-418A-920F-EAA6D66D499B}"/>
            </c:ext>
          </c:extLst>
        </c:ser>
        <c:ser>
          <c:idx val="6"/>
          <c:order val="5"/>
          <c:tx>
            <c:strRef>
              <c:f>'Appendix 1 Hospital HCW Fluvax'!$L$71</c:f>
              <c:strCache>
                <c:ptCount val="1"/>
                <c:pt idx="0">
                  <c:v>% Uptake Other Patient &amp; ClientCare</c:v>
                </c:pt>
              </c:strCache>
            </c:strRef>
          </c:tx>
          <c:spPr>
            <a:solidFill>
              <a:srgbClr val="00685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'Appendix 1 Hospital HCW Fluvax'!$E$72:$E$82</c15:sqref>
                  </c15:fullRef>
                </c:ext>
              </c:extLst>
              <c:f>'Appendix 1 Hospital HCW Fluvax'!$E$72:$E$81</c:f>
              <c:strCache>
                <c:ptCount val="10"/>
                <c:pt idx="0">
                  <c:v>Dublin and Midlands Hospitals</c:v>
                </c:pt>
                <c:pt idx="1">
                  <c:v>Dublin and North East Hospitals</c:v>
                </c:pt>
                <c:pt idx="2">
                  <c:v>Dublin and South East Hospitals</c:v>
                </c:pt>
                <c:pt idx="3">
                  <c:v>Mid West Hospitals</c:v>
                </c:pt>
                <c:pt idx="4">
                  <c:v>South West Hospitals</c:v>
                </c:pt>
                <c:pt idx="5">
                  <c:v>West and North West Hospitals</c:v>
                </c:pt>
                <c:pt idx="6">
                  <c:v>Outside Regional Areas/Private Hospitals</c:v>
                </c:pt>
                <c:pt idx="7">
                  <c:v>Total excl private</c:v>
                </c:pt>
                <c:pt idx="8">
                  <c:v>Total incl private</c:v>
                </c:pt>
                <c:pt idx="9">
                  <c:v>Children Hospitals Only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'Appendix 1 Hospital HCW Fluvax'!$L$72:$L$82</c15:sqref>
                  </c15:fullRef>
                </c:ext>
              </c:extLst>
              <c:f>'Appendix 1 Hospital HCW Fluvax'!$L$72:$L$81</c:f>
              <c:numCache>
                <c:formatCode>0.0</c:formatCode>
                <c:ptCount val="10"/>
                <c:pt idx="0">
                  <c:v>38.571428571428577</c:v>
                </c:pt>
                <c:pt idx="1">
                  <c:v>40.036396724294818</c:v>
                </c:pt>
                <c:pt idx="2">
                  <c:v>40.182648401826484</c:v>
                </c:pt>
                <c:pt idx="3">
                  <c:v>51.356589147286826</c:v>
                </c:pt>
                <c:pt idx="4">
                  <c:v>57.853403141361262</c:v>
                </c:pt>
                <c:pt idx="5">
                  <c:v>29.338842975206614</c:v>
                </c:pt>
                <c:pt idx="6">
                  <c:v>29.534883720930232</c:v>
                </c:pt>
                <c:pt idx="7">
                  <c:v>40.566037735849058</c:v>
                </c:pt>
                <c:pt idx="8">
                  <c:v>39.908511228167455</c:v>
                </c:pt>
                <c:pt idx="9">
                  <c:v>38.461538461538467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0C2-418A-920F-EAA6D66D499B}"/>
            </c:ext>
          </c:extLst>
        </c:ser>
        <c:ser>
          <c:idx val="0"/>
          <c:order val="6"/>
          <c:tx>
            <c:strRef>
              <c:f>'Appendix 1 Hospital HCW Fluvax'!$F$71</c:f>
              <c:strCache>
                <c:ptCount val="1"/>
                <c:pt idx="0">
                  <c:v>% Uptake Total </c:v>
                </c:pt>
              </c:strCache>
            </c:strRef>
          </c:tx>
          <c:spPr>
            <a:solidFill>
              <a:srgbClr val="65B32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'Appendix 1 Hospital HCW Fluvax'!$E$72:$E$82</c15:sqref>
                  </c15:fullRef>
                </c:ext>
              </c:extLst>
              <c:f>'Appendix 1 Hospital HCW Fluvax'!$E$72:$E$81</c:f>
              <c:strCache>
                <c:ptCount val="10"/>
                <c:pt idx="0">
                  <c:v>Dublin and Midlands Hospitals</c:v>
                </c:pt>
                <c:pt idx="1">
                  <c:v>Dublin and North East Hospitals</c:v>
                </c:pt>
                <c:pt idx="2">
                  <c:v>Dublin and South East Hospitals</c:v>
                </c:pt>
                <c:pt idx="3">
                  <c:v>Mid West Hospitals</c:v>
                </c:pt>
                <c:pt idx="4">
                  <c:v>South West Hospitals</c:v>
                </c:pt>
                <c:pt idx="5">
                  <c:v>West and North West Hospitals</c:v>
                </c:pt>
                <c:pt idx="6">
                  <c:v>Outside Regional Areas/Private Hospitals</c:v>
                </c:pt>
                <c:pt idx="7">
                  <c:v>Total excl private</c:v>
                </c:pt>
                <c:pt idx="8">
                  <c:v>Total incl private</c:v>
                </c:pt>
                <c:pt idx="9">
                  <c:v>Children Hospitals Only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'Appendix 1 Hospital HCW Fluvax'!$F$72:$F$82</c15:sqref>
                  </c15:fullRef>
                </c:ext>
              </c:extLst>
              <c:f>'Appendix 1 Hospital HCW Fluvax'!$F$72:$F$81</c:f>
              <c:numCache>
                <c:formatCode>0.0</c:formatCode>
                <c:ptCount val="10"/>
                <c:pt idx="0">
                  <c:v>53.921429584456106</c:v>
                </c:pt>
                <c:pt idx="1">
                  <c:v>51.372549019607838</c:v>
                </c:pt>
                <c:pt idx="2">
                  <c:v>56.569468267581478</c:v>
                </c:pt>
                <c:pt idx="3">
                  <c:v>53.547100847316834</c:v>
                </c:pt>
                <c:pt idx="4">
                  <c:v>48.109869646182496</c:v>
                </c:pt>
                <c:pt idx="5">
                  <c:v>39.745349191826776</c:v>
                </c:pt>
                <c:pt idx="6">
                  <c:v>41.203909373611729</c:v>
                </c:pt>
                <c:pt idx="7">
                  <c:v>50.795226065886482</c:v>
                </c:pt>
                <c:pt idx="8">
                  <c:v>50.269216713363384</c:v>
                </c:pt>
                <c:pt idx="9">
                  <c:v>56.285140562248991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0C2-418A-920F-EAA6D66D4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923999"/>
        <c:axId val="104917759"/>
      </c:barChart>
      <c:lineChart>
        <c:grouping val="standard"/>
        <c:varyColors val="0"/>
        <c:ser>
          <c:idx val="7"/>
          <c:order val="7"/>
          <c:tx>
            <c:strRef>
              <c:f>'Appendix 1 Hospital HCW Fluvax'!$D$71</c:f>
              <c:strCache>
                <c:ptCount val="1"/>
                <c:pt idx="0">
                  <c:v>No. Hospitals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'Appendix 1 Hospital HCW Fluvax'!$E$72:$E$82</c15:sqref>
                  </c15:fullRef>
                </c:ext>
              </c:extLst>
              <c:f>'Appendix 1 Hospital HCW Fluvax'!$E$72:$E$81</c:f>
              <c:strCache>
                <c:ptCount val="10"/>
                <c:pt idx="0">
                  <c:v>Dublin and Midlands Hospitals</c:v>
                </c:pt>
                <c:pt idx="1">
                  <c:v>Dublin and North East Hospitals</c:v>
                </c:pt>
                <c:pt idx="2">
                  <c:v>Dublin and South East Hospitals</c:v>
                </c:pt>
                <c:pt idx="3">
                  <c:v>Mid West Hospitals</c:v>
                </c:pt>
                <c:pt idx="4">
                  <c:v>South West Hospitals</c:v>
                </c:pt>
                <c:pt idx="5">
                  <c:v>West and North West Hospitals</c:v>
                </c:pt>
                <c:pt idx="6">
                  <c:v>Outside Regional Areas/Private Hospitals</c:v>
                </c:pt>
                <c:pt idx="7">
                  <c:v>Total excl private</c:v>
                </c:pt>
                <c:pt idx="8">
                  <c:v>Total incl private</c:v>
                </c:pt>
                <c:pt idx="9">
                  <c:v>Children Hospitals Only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'Appendix 1 Hospital HCW Fluvax'!$D$72:$D$82</c15:sqref>
                  </c15:fullRef>
                </c:ext>
              </c:extLst>
              <c:f>'Appendix 1 Hospital HCW Fluvax'!$D$72:$D$81</c:f>
              <c:numCache>
                <c:formatCode>General</c:formatCode>
                <c:ptCount val="10"/>
                <c:pt idx="0">
                  <c:v>12</c:v>
                </c:pt>
                <c:pt idx="1">
                  <c:v>9</c:v>
                </c:pt>
                <c:pt idx="2">
                  <c:v>11</c:v>
                </c:pt>
                <c:pt idx="3">
                  <c:v>6</c:v>
                </c:pt>
                <c:pt idx="4">
                  <c:v>7</c:v>
                </c:pt>
                <c:pt idx="5">
                  <c:v>6</c:v>
                </c:pt>
                <c:pt idx="6">
                  <c:v>4</c:v>
                </c:pt>
                <c:pt idx="7">
                  <c:v>51</c:v>
                </c:pt>
                <c:pt idx="8">
                  <c:v>55</c:v>
                </c:pt>
                <c:pt idx="9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0C2-418A-920F-EAA6D66D4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001471"/>
        <c:axId val="185990431"/>
      </c:lineChart>
      <c:catAx>
        <c:axId val="10492399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Hospital Group/Region</a:t>
                </a:r>
              </a:p>
            </c:rich>
          </c:tx>
          <c:layout>
            <c:manualLayout>
              <c:xMode val="edge"/>
              <c:yMode val="edge"/>
              <c:x val="0.42870743799301508"/>
              <c:y val="0.711433362496354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917759"/>
        <c:crosses val="autoZero"/>
        <c:auto val="1"/>
        <c:lblAlgn val="ctr"/>
        <c:lblOffset val="100"/>
        <c:noMultiLvlLbl val="0"/>
      </c:catAx>
      <c:valAx>
        <c:axId val="104917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</a:t>
                </a:r>
                <a:r>
                  <a:rPr lang="en-US" b="1"/>
                  <a:t>Uptake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923999"/>
        <c:crosses val="autoZero"/>
        <c:crossBetween val="between"/>
      </c:valAx>
      <c:valAx>
        <c:axId val="185990431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No. Hospitals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001471"/>
        <c:crosses val="max"/>
        <c:crossBetween val="between"/>
      </c:valAx>
      <c:catAx>
        <c:axId val="18600147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599043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519279602244841"/>
          <c:y val="0.79108632254301547"/>
          <c:w val="0.78961440795510318"/>
          <c:h val="0.181135899679206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05207235632052E-2"/>
          <c:y val="5.0925841639737228E-2"/>
          <c:w val="0.89075488601008845"/>
          <c:h val="0.6211236781818457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'Appendix 2 LTCF HCW Fluvax'!$O$223</c:f>
              <c:strCache>
                <c:ptCount val="1"/>
                <c:pt idx="0">
                  <c:v>Total % Uptake</c:v>
                </c:pt>
              </c:strCache>
            </c:strRef>
          </c:tx>
          <c:spPr>
            <a:solidFill>
              <a:srgbClr val="BA1F4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'Appendix 2 LTCF HCW Fluvax'!$L$224:$L$230</c:f>
              <c:strCache>
                <c:ptCount val="7"/>
                <c:pt idx="0">
                  <c:v>HSE Dublin and Midlands</c:v>
                </c:pt>
                <c:pt idx="1">
                  <c:v>HSE Dublin and North East</c:v>
                </c:pt>
                <c:pt idx="2">
                  <c:v>HSE Dublin and South East</c:v>
                </c:pt>
                <c:pt idx="3">
                  <c:v>HSE Midwest</c:v>
                </c:pt>
                <c:pt idx="4">
                  <c:v>HSE South West</c:v>
                </c:pt>
                <c:pt idx="5">
                  <c:v>HSE West and North West</c:v>
                </c:pt>
                <c:pt idx="6">
                  <c:v>HSE Total</c:v>
                </c:pt>
              </c:strCache>
            </c:strRef>
          </c:cat>
          <c:val>
            <c:numRef>
              <c:f>'Appendix 2 LTCF HCW Fluvax'!$O$224:$O$230</c:f>
              <c:numCache>
                <c:formatCode>0.0</c:formatCode>
                <c:ptCount val="7"/>
                <c:pt idx="0">
                  <c:v>30.17515923566879</c:v>
                </c:pt>
                <c:pt idx="1">
                  <c:v>43.046660567246107</c:v>
                </c:pt>
                <c:pt idx="2">
                  <c:v>53.342013888888886</c:v>
                </c:pt>
                <c:pt idx="3">
                  <c:v>30.147058823529409</c:v>
                </c:pt>
                <c:pt idx="4">
                  <c:v>46.666666666666664</c:v>
                </c:pt>
                <c:pt idx="5">
                  <c:v>38.582677165354326</c:v>
                </c:pt>
                <c:pt idx="6">
                  <c:v>42.201924965625615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6A-4F50-93B4-B63BE69A2EA9}"/>
            </c:ext>
          </c:extLst>
        </c:ser>
        <c:ser>
          <c:idx val="5"/>
          <c:order val="1"/>
          <c:tx>
            <c:strRef>
              <c:f>'Appendix 2 LTCF HCW Fluvax'!$R$223</c:f>
              <c:strCache>
                <c:ptCount val="1"/>
                <c:pt idx="0">
                  <c:v>% Uptake Management &amp; Administration</c:v>
                </c:pt>
              </c:strCache>
            </c:strRef>
          </c:tx>
          <c:spPr>
            <a:solidFill>
              <a:srgbClr val="EB89A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'Appendix 2 LTCF HCW Fluvax'!$L$224:$L$230</c:f>
              <c:strCache>
                <c:ptCount val="7"/>
                <c:pt idx="0">
                  <c:v>HSE Dublin and Midlands</c:v>
                </c:pt>
                <c:pt idx="1">
                  <c:v>HSE Dublin and North East</c:v>
                </c:pt>
                <c:pt idx="2">
                  <c:v>HSE Dublin and South East</c:v>
                </c:pt>
                <c:pt idx="3">
                  <c:v>HSE Midwest</c:v>
                </c:pt>
                <c:pt idx="4">
                  <c:v>HSE South West</c:v>
                </c:pt>
                <c:pt idx="5">
                  <c:v>HSE West and North West</c:v>
                </c:pt>
                <c:pt idx="6">
                  <c:v>HSE Total</c:v>
                </c:pt>
              </c:strCache>
            </c:strRef>
          </c:cat>
          <c:val>
            <c:numRef>
              <c:f>'Appendix 2 LTCF HCW Fluvax'!$R$224:$R$230</c:f>
              <c:numCache>
                <c:formatCode>0.0</c:formatCode>
                <c:ptCount val="7"/>
                <c:pt idx="0">
                  <c:v>40</c:v>
                </c:pt>
                <c:pt idx="1">
                  <c:v>35.91549295774648</c:v>
                </c:pt>
                <c:pt idx="2">
                  <c:v>70.434782608695656</c:v>
                </c:pt>
                <c:pt idx="3">
                  <c:v>40</c:v>
                </c:pt>
                <c:pt idx="4">
                  <c:v>71.111111111111114</c:v>
                </c:pt>
                <c:pt idx="5">
                  <c:v>46.274509803921568</c:v>
                </c:pt>
                <c:pt idx="6">
                  <c:v>48.373408769448375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6A-4F50-93B4-B63BE69A2EA9}"/>
            </c:ext>
          </c:extLst>
        </c:ser>
        <c:ser>
          <c:idx val="8"/>
          <c:order val="2"/>
          <c:tx>
            <c:strRef>
              <c:f>'Appendix 2 LTCF HCW Fluvax'!$U$223</c:f>
              <c:strCache>
                <c:ptCount val="1"/>
                <c:pt idx="0">
                  <c:v>% Uptake Medical &amp; Dental</c:v>
                </c:pt>
              </c:strCache>
            </c:strRef>
          </c:tx>
          <c:spPr>
            <a:solidFill>
              <a:srgbClr val="82428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'Appendix 2 LTCF HCW Fluvax'!$L$224:$L$230</c:f>
              <c:strCache>
                <c:ptCount val="7"/>
                <c:pt idx="0">
                  <c:v>HSE Dublin and Midlands</c:v>
                </c:pt>
                <c:pt idx="1">
                  <c:v>HSE Dublin and North East</c:v>
                </c:pt>
                <c:pt idx="2">
                  <c:v>HSE Dublin and South East</c:v>
                </c:pt>
                <c:pt idx="3">
                  <c:v>HSE Midwest</c:v>
                </c:pt>
                <c:pt idx="4">
                  <c:v>HSE South West</c:v>
                </c:pt>
                <c:pt idx="5">
                  <c:v>HSE West and North West</c:v>
                </c:pt>
                <c:pt idx="6">
                  <c:v>HSE Total</c:v>
                </c:pt>
              </c:strCache>
            </c:strRef>
          </c:cat>
          <c:val>
            <c:numRef>
              <c:f>'Appendix 2 LTCF HCW Fluvax'!$U$224:$U$230</c:f>
              <c:numCache>
                <c:formatCode>0.0</c:formatCode>
                <c:ptCount val="7"/>
                <c:pt idx="0">
                  <c:v>25</c:v>
                </c:pt>
                <c:pt idx="1">
                  <c:v>69.117647058823522</c:v>
                </c:pt>
                <c:pt idx="2">
                  <c:v>48.275862068965516</c:v>
                </c:pt>
                <c:pt idx="3">
                  <c:v>0</c:v>
                </c:pt>
                <c:pt idx="4">
                  <c:v>86.666666666666671</c:v>
                </c:pt>
                <c:pt idx="5">
                  <c:v>8.0291970802919703</c:v>
                </c:pt>
                <c:pt idx="6">
                  <c:v>35.344827586206897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6A-4F50-93B4-B63BE69A2EA9}"/>
            </c:ext>
          </c:extLst>
        </c:ser>
        <c:ser>
          <c:idx val="11"/>
          <c:order val="3"/>
          <c:tx>
            <c:strRef>
              <c:f>'Appendix 2 LTCF HCW Fluvax'!$X$223</c:f>
              <c:strCache>
                <c:ptCount val="1"/>
                <c:pt idx="0">
                  <c:v>% Uptake Health &amp; SocialCare</c:v>
                </c:pt>
              </c:strCache>
            </c:strRef>
          </c:tx>
          <c:spPr>
            <a:solidFill>
              <a:srgbClr val="3E5B8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'Appendix 2 LTCF HCW Fluvax'!$L$224:$L$230</c:f>
              <c:strCache>
                <c:ptCount val="7"/>
                <c:pt idx="0">
                  <c:v>HSE Dublin and Midlands</c:v>
                </c:pt>
                <c:pt idx="1">
                  <c:v>HSE Dublin and North East</c:v>
                </c:pt>
                <c:pt idx="2">
                  <c:v>HSE Dublin and South East</c:v>
                </c:pt>
                <c:pt idx="3">
                  <c:v>HSE Midwest</c:v>
                </c:pt>
                <c:pt idx="4">
                  <c:v>HSE South West</c:v>
                </c:pt>
                <c:pt idx="5">
                  <c:v>HSE West and North West</c:v>
                </c:pt>
                <c:pt idx="6">
                  <c:v>HSE Total</c:v>
                </c:pt>
              </c:strCache>
            </c:strRef>
          </c:cat>
          <c:val>
            <c:numRef>
              <c:f>'Appendix 2 LTCF HCW Fluvax'!$X$224:$X$230</c:f>
              <c:numCache>
                <c:formatCode>0.0</c:formatCode>
                <c:ptCount val="7"/>
                <c:pt idx="0">
                  <c:v>53.535353535353536</c:v>
                </c:pt>
                <c:pt idx="1">
                  <c:v>48.630136986301373</c:v>
                </c:pt>
                <c:pt idx="2">
                  <c:v>73.333333333333329</c:v>
                </c:pt>
                <c:pt idx="3">
                  <c:v>28.8135593220339</c:v>
                </c:pt>
                <c:pt idx="4">
                  <c:v>60.869565217391312</c:v>
                </c:pt>
                <c:pt idx="5">
                  <c:v>38.519924098671723</c:v>
                </c:pt>
                <c:pt idx="6">
                  <c:v>43.982494529540482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6A-4F50-93B4-B63BE69A2EA9}"/>
            </c:ext>
          </c:extLst>
        </c:ser>
        <c:ser>
          <c:idx val="14"/>
          <c:order val="4"/>
          <c:tx>
            <c:strRef>
              <c:f>'Appendix 2 LTCF HCW Fluvax'!$AA$223</c:f>
              <c:strCache>
                <c:ptCount val="1"/>
                <c:pt idx="0">
                  <c:v>% Uptake Nursing</c:v>
                </c:pt>
              </c:strCache>
            </c:strRef>
          </c:tx>
          <c:spPr>
            <a:solidFill>
              <a:srgbClr val="71A59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'Appendix 2 LTCF HCW Fluvax'!$L$224:$L$230</c:f>
              <c:strCache>
                <c:ptCount val="7"/>
                <c:pt idx="0">
                  <c:v>HSE Dublin and Midlands</c:v>
                </c:pt>
                <c:pt idx="1">
                  <c:v>HSE Dublin and North East</c:v>
                </c:pt>
                <c:pt idx="2">
                  <c:v>HSE Dublin and South East</c:v>
                </c:pt>
                <c:pt idx="3">
                  <c:v>HSE Midwest</c:v>
                </c:pt>
                <c:pt idx="4">
                  <c:v>HSE South West</c:v>
                </c:pt>
                <c:pt idx="5">
                  <c:v>HSE West and North West</c:v>
                </c:pt>
                <c:pt idx="6">
                  <c:v>HSE Total</c:v>
                </c:pt>
              </c:strCache>
            </c:strRef>
          </c:cat>
          <c:val>
            <c:numRef>
              <c:f>'Appendix 2 LTCF HCW Fluvax'!$AA$224:$AA$230</c:f>
              <c:numCache>
                <c:formatCode>0.0</c:formatCode>
                <c:ptCount val="7"/>
                <c:pt idx="0">
                  <c:v>29.846938775510207</c:v>
                </c:pt>
                <c:pt idx="1">
                  <c:v>43.239951278928132</c:v>
                </c:pt>
                <c:pt idx="2">
                  <c:v>47.406733393994536</c:v>
                </c:pt>
                <c:pt idx="3">
                  <c:v>27.927927927927925</c:v>
                </c:pt>
                <c:pt idx="4">
                  <c:v>50.180505415162457</c:v>
                </c:pt>
                <c:pt idx="5">
                  <c:v>39.258555133079845</c:v>
                </c:pt>
                <c:pt idx="6">
                  <c:v>42.004264392324089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76A-4F50-93B4-B63BE69A2EA9}"/>
            </c:ext>
          </c:extLst>
        </c:ser>
        <c:ser>
          <c:idx val="17"/>
          <c:order val="5"/>
          <c:tx>
            <c:strRef>
              <c:f>'Appendix 2 LTCF HCW Fluvax'!$AD$223</c:f>
              <c:strCache>
                <c:ptCount val="1"/>
                <c:pt idx="0">
                  <c:v>% Uptake General Support</c:v>
                </c:pt>
              </c:strCache>
            </c:strRef>
          </c:tx>
          <c:spPr>
            <a:solidFill>
              <a:srgbClr val="00685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'Appendix 2 LTCF HCW Fluvax'!$L$224:$L$230</c:f>
              <c:strCache>
                <c:ptCount val="7"/>
                <c:pt idx="0">
                  <c:v>HSE Dublin and Midlands</c:v>
                </c:pt>
                <c:pt idx="1">
                  <c:v>HSE Dublin and North East</c:v>
                </c:pt>
                <c:pt idx="2">
                  <c:v>HSE Dublin and South East</c:v>
                </c:pt>
                <c:pt idx="3">
                  <c:v>HSE Midwest</c:v>
                </c:pt>
                <c:pt idx="4">
                  <c:v>HSE South West</c:v>
                </c:pt>
                <c:pt idx="5">
                  <c:v>HSE West and North West</c:v>
                </c:pt>
                <c:pt idx="6">
                  <c:v>HSE Total</c:v>
                </c:pt>
              </c:strCache>
            </c:strRef>
          </c:cat>
          <c:val>
            <c:numRef>
              <c:f>'Appendix 2 LTCF HCW Fluvax'!$AD$224:$AD$230</c:f>
              <c:numCache>
                <c:formatCode>0.0</c:formatCode>
                <c:ptCount val="7"/>
                <c:pt idx="0">
                  <c:v>34.782608695652172</c:v>
                </c:pt>
                <c:pt idx="1">
                  <c:v>43.266475644699142</c:v>
                </c:pt>
                <c:pt idx="2">
                  <c:v>62.474645030425968</c:v>
                </c:pt>
                <c:pt idx="3">
                  <c:v>28.205128205128204</c:v>
                </c:pt>
                <c:pt idx="4">
                  <c:v>45.569620253164558</c:v>
                </c:pt>
                <c:pt idx="5">
                  <c:v>33.707865168539328</c:v>
                </c:pt>
                <c:pt idx="6">
                  <c:v>46.1439588688946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76A-4F50-93B4-B63BE69A2EA9}"/>
            </c:ext>
          </c:extLst>
        </c:ser>
        <c:ser>
          <c:idx val="20"/>
          <c:order val="6"/>
          <c:tx>
            <c:strRef>
              <c:f>'Appendix 2 LTCF HCW Fluvax'!$AG$223</c:f>
              <c:strCache>
                <c:ptCount val="1"/>
                <c:pt idx="0">
                  <c:v>% Uptake Other Patient &amp; ClientCare</c:v>
                </c:pt>
              </c:strCache>
            </c:strRef>
          </c:tx>
          <c:spPr>
            <a:solidFill>
              <a:srgbClr val="65B32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'Appendix 2 LTCF HCW Fluvax'!$L$224:$L$230</c:f>
              <c:strCache>
                <c:ptCount val="7"/>
                <c:pt idx="0">
                  <c:v>HSE Dublin and Midlands</c:v>
                </c:pt>
                <c:pt idx="1">
                  <c:v>HSE Dublin and North East</c:v>
                </c:pt>
                <c:pt idx="2">
                  <c:v>HSE Dublin and South East</c:v>
                </c:pt>
                <c:pt idx="3">
                  <c:v>HSE Midwest</c:v>
                </c:pt>
                <c:pt idx="4">
                  <c:v>HSE South West</c:v>
                </c:pt>
                <c:pt idx="5">
                  <c:v>HSE West and North West</c:v>
                </c:pt>
                <c:pt idx="6">
                  <c:v>HSE Total</c:v>
                </c:pt>
              </c:strCache>
            </c:strRef>
          </c:cat>
          <c:val>
            <c:numRef>
              <c:f>'Appendix 2 LTCF HCW Fluvax'!$AG$224:$AG$230</c:f>
              <c:numCache>
                <c:formatCode>0.0</c:formatCode>
                <c:ptCount val="7"/>
                <c:pt idx="0">
                  <c:v>22.004357298474943</c:v>
                </c:pt>
                <c:pt idx="1">
                  <c:v>40.303030303030305</c:v>
                </c:pt>
                <c:pt idx="2">
                  <c:v>51.777777777777779</c:v>
                </c:pt>
                <c:pt idx="3">
                  <c:v>29.411764705882355</c:v>
                </c:pt>
                <c:pt idx="4">
                  <c:v>33.640552995391701</c:v>
                </c:pt>
                <c:pt idx="5">
                  <c:v>41.560798548094375</c:v>
                </c:pt>
                <c:pt idx="6">
                  <c:v>39.104991394148023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76A-4F50-93B4-B63BE69A2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05735920"/>
        <c:axId val="1608908320"/>
      </c:barChart>
      <c:lineChart>
        <c:grouping val="standard"/>
        <c:varyColors val="0"/>
        <c:ser>
          <c:idx val="0"/>
          <c:order val="7"/>
          <c:tx>
            <c:strRef>
              <c:f>'Appendix 2 LTCF HCW Fluvax'!$J$223</c:f>
              <c:strCache>
                <c:ptCount val="1"/>
                <c:pt idx="0">
                  <c:v>No. LTCFs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'Appendix 2 LTCF HCW Fluvax'!$L$224:$L$230</c:f>
              <c:strCache>
                <c:ptCount val="7"/>
                <c:pt idx="0">
                  <c:v>HSE Dublin and Midlands</c:v>
                </c:pt>
                <c:pt idx="1">
                  <c:v>HSE Dublin and North East</c:v>
                </c:pt>
                <c:pt idx="2">
                  <c:v>HSE Dublin and South East</c:v>
                </c:pt>
                <c:pt idx="3">
                  <c:v>HSE Midwest</c:v>
                </c:pt>
                <c:pt idx="4">
                  <c:v>HSE South West</c:v>
                </c:pt>
                <c:pt idx="5">
                  <c:v>HSE West and North West</c:v>
                </c:pt>
                <c:pt idx="6">
                  <c:v>HSE Total</c:v>
                </c:pt>
              </c:strCache>
            </c:strRef>
          </c:cat>
          <c:val>
            <c:numRef>
              <c:f>'Appendix 2 LTCF HCW Fluvax'!$J$224:$J$230</c:f>
              <c:numCache>
                <c:formatCode>0</c:formatCode>
                <c:ptCount val="7"/>
                <c:pt idx="0">
                  <c:v>7</c:v>
                </c:pt>
                <c:pt idx="1">
                  <c:v>19</c:v>
                </c:pt>
                <c:pt idx="2">
                  <c:v>67</c:v>
                </c:pt>
                <c:pt idx="3">
                  <c:v>3</c:v>
                </c:pt>
                <c:pt idx="4">
                  <c:v>12</c:v>
                </c:pt>
                <c:pt idx="5">
                  <c:v>49</c:v>
                </c:pt>
                <c:pt idx="6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76A-4F50-93B4-B63BE69A2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0823967"/>
        <c:axId val="770824927"/>
      </c:lineChart>
      <c:catAx>
        <c:axId val="1805735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HSE Sites-Regional Health Area</a:t>
                </a:r>
              </a:p>
            </c:rich>
          </c:tx>
          <c:layout>
            <c:manualLayout>
              <c:xMode val="edge"/>
              <c:yMode val="edge"/>
              <c:x val="0.4364311127545355"/>
              <c:y val="0.7597097689378424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8908320"/>
        <c:crosses val="autoZero"/>
        <c:auto val="1"/>
        <c:lblAlgn val="ctr"/>
        <c:lblOffset val="100"/>
        <c:noMultiLvlLbl val="0"/>
      </c:catAx>
      <c:valAx>
        <c:axId val="16089083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% Uptake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5735920"/>
        <c:crosses val="autoZero"/>
        <c:crossBetween val="between"/>
      </c:valAx>
      <c:valAx>
        <c:axId val="770824927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No. HSE LTCFs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770823967"/>
        <c:crosses val="max"/>
        <c:crossBetween val="between"/>
      </c:valAx>
      <c:catAx>
        <c:axId val="77082396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70824927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9.1852237478579606E-3"/>
          <c:y val="0.86223279171028477"/>
          <c:w val="0.96428046906285159"/>
          <c:h val="0.137767208289715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85819864622181E-2"/>
          <c:y val="5.0925925925925923E-2"/>
          <c:w val="0.80287660588479071"/>
          <c:h val="0.641649168853893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'Appendix 2 LTCF HCW Fluvax'!$O$223</c:f>
              <c:strCache>
                <c:ptCount val="1"/>
                <c:pt idx="0">
                  <c:v>Total % Uptake</c:v>
                </c:pt>
              </c:strCache>
            </c:strRef>
          </c:tx>
          <c:spPr>
            <a:solidFill>
              <a:srgbClr val="BA1F46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'Appendix 2 LTCF HCW Fluvax'!$AR$224:$AR$230</c:f>
                <c:numCache>
                  <c:formatCode>General</c:formatCode>
                  <c:ptCount val="7"/>
                  <c:pt idx="0">
                    <c:v>34.003908061585399</c:v>
                  </c:pt>
                  <c:pt idx="1">
                    <c:v>22.263868097897674</c:v>
                  </c:pt>
                  <c:pt idx="2">
                    <c:v>11.945611559064258</c:v>
                  </c:pt>
                  <c:pt idx="3">
                    <c:v>51.92808252290979</c:v>
                  </c:pt>
                  <c:pt idx="4">
                    <c:v>28.2267074711608</c:v>
                  </c:pt>
                  <c:pt idx="5">
                    <c:v>13.629868675647906</c:v>
                  </c:pt>
                  <c:pt idx="6">
                    <c:v>7.7254019085350052</c:v>
                  </c:pt>
                </c:numCache>
              </c:numRef>
            </c:plus>
            <c:minus>
              <c:numRef>
                <c:f>'Appendix 2 LTCF HCW Fluvax'!$AR$224:$AR$230</c:f>
                <c:numCache>
                  <c:formatCode>General</c:formatCode>
                  <c:ptCount val="7"/>
                  <c:pt idx="0">
                    <c:v>34.003908061585399</c:v>
                  </c:pt>
                  <c:pt idx="1">
                    <c:v>22.263868097897674</c:v>
                  </c:pt>
                  <c:pt idx="2">
                    <c:v>11.945611559064258</c:v>
                  </c:pt>
                  <c:pt idx="3">
                    <c:v>51.92808252290979</c:v>
                  </c:pt>
                  <c:pt idx="4">
                    <c:v>28.2267074711608</c:v>
                  </c:pt>
                  <c:pt idx="5">
                    <c:v>13.629868675647906</c:v>
                  </c:pt>
                  <c:pt idx="6">
                    <c:v>7.7254019085350052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'Appendix 2 LTCF HCW Fluvax'!$L$224:$L$230</c:f>
              <c:strCache>
                <c:ptCount val="7"/>
                <c:pt idx="0">
                  <c:v>HSE Dublin and Midlands</c:v>
                </c:pt>
                <c:pt idx="1">
                  <c:v>HSE Dublin and North East</c:v>
                </c:pt>
                <c:pt idx="2">
                  <c:v>HSE Dublin and South East</c:v>
                </c:pt>
                <c:pt idx="3">
                  <c:v>HSE Midwest</c:v>
                </c:pt>
                <c:pt idx="4">
                  <c:v>HSE South West</c:v>
                </c:pt>
                <c:pt idx="5">
                  <c:v>HSE West and North West</c:v>
                </c:pt>
                <c:pt idx="6">
                  <c:v>HSE Total</c:v>
                </c:pt>
              </c:strCache>
            </c:strRef>
          </c:cat>
          <c:val>
            <c:numRef>
              <c:f>'Appendix 2 LTCF HCW Fluvax'!$O$224:$O$230</c:f>
              <c:numCache>
                <c:formatCode>0.0</c:formatCode>
                <c:ptCount val="7"/>
                <c:pt idx="0">
                  <c:v>30.17515923566879</c:v>
                </c:pt>
                <c:pt idx="1">
                  <c:v>43.046660567246107</c:v>
                </c:pt>
                <c:pt idx="2">
                  <c:v>53.342013888888886</c:v>
                </c:pt>
                <c:pt idx="3">
                  <c:v>30.147058823529409</c:v>
                </c:pt>
                <c:pt idx="4">
                  <c:v>46.666666666666664</c:v>
                </c:pt>
                <c:pt idx="5">
                  <c:v>38.582677165354326</c:v>
                </c:pt>
                <c:pt idx="6">
                  <c:v>42.201924965625615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61-4517-AF0D-27C255A70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05735920"/>
        <c:axId val="1608908320"/>
        <c:extLst/>
      </c:barChart>
      <c:lineChart>
        <c:grouping val="standard"/>
        <c:varyColors val="0"/>
        <c:ser>
          <c:idx val="7"/>
          <c:order val="1"/>
          <c:tx>
            <c:strRef>
              <c:f>'Appendix 2 LTCF HCW Fluvax'!$J$223</c:f>
              <c:strCache>
                <c:ptCount val="1"/>
                <c:pt idx="0">
                  <c:v>No. LTCFs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bg1"/>
              </a:solidFill>
              <a:ln>
                <a:solidFill>
                  <a:schemeClr val="accent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'Appendix 2 LTCF HCW Fluvax'!$L$224:$L$230</c:f>
              <c:strCache>
                <c:ptCount val="7"/>
                <c:pt idx="0">
                  <c:v>HSE Dublin and Midlands</c:v>
                </c:pt>
                <c:pt idx="1">
                  <c:v>HSE Dublin and North East</c:v>
                </c:pt>
                <c:pt idx="2">
                  <c:v>HSE Dublin and South East</c:v>
                </c:pt>
                <c:pt idx="3">
                  <c:v>HSE Midwest</c:v>
                </c:pt>
                <c:pt idx="4">
                  <c:v>HSE South West</c:v>
                </c:pt>
                <c:pt idx="5">
                  <c:v>HSE West and North West</c:v>
                </c:pt>
                <c:pt idx="6">
                  <c:v>HSE Total</c:v>
                </c:pt>
              </c:strCache>
            </c:strRef>
          </c:cat>
          <c:val>
            <c:numRef>
              <c:f>'Appendix 2 LTCF HCW Fluvax'!$J$224:$J$230</c:f>
              <c:numCache>
                <c:formatCode>0</c:formatCode>
                <c:ptCount val="7"/>
                <c:pt idx="0">
                  <c:v>7</c:v>
                </c:pt>
                <c:pt idx="1">
                  <c:v>19</c:v>
                </c:pt>
                <c:pt idx="2">
                  <c:v>67</c:v>
                </c:pt>
                <c:pt idx="3">
                  <c:v>3</c:v>
                </c:pt>
                <c:pt idx="4">
                  <c:v>12</c:v>
                </c:pt>
                <c:pt idx="5">
                  <c:v>49</c:v>
                </c:pt>
                <c:pt idx="6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61-4517-AF0D-27C255A70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4616304"/>
        <c:axId val="1637157904"/>
      </c:lineChart>
      <c:catAx>
        <c:axId val="1805735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HSE sites-Regional Health Area</a:t>
                </a:r>
              </a:p>
            </c:rich>
          </c:tx>
          <c:layout>
            <c:manualLayout>
              <c:xMode val="edge"/>
              <c:yMode val="edge"/>
              <c:x val="0.37424409778137835"/>
              <c:y val="0.837011519393409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8908320"/>
        <c:crosses val="autoZero"/>
        <c:auto val="1"/>
        <c:lblAlgn val="ctr"/>
        <c:lblOffset val="100"/>
        <c:noMultiLvlLbl val="0"/>
      </c:catAx>
      <c:valAx>
        <c:axId val="160890832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% Uptake</a:t>
                </a:r>
              </a:p>
            </c:rich>
          </c:tx>
          <c:layout>
            <c:manualLayout>
              <c:xMode val="edge"/>
              <c:yMode val="edge"/>
              <c:x val="6.5789473684210523E-3"/>
              <c:y val="0.26600976961213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5735920"/>
        <c:crosses val="autoZero"/>
        <c:crossBetween val="between"/>
      </c:valAx>
      <c:valAx>
        <c:axId val="163715790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effectLst/>
                  </a:rPr>
                  <a:t>No. HSE LTCFs</a:t>
                </a:r>
                <a:endParaRPr lang="en-IE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4616304"/>
        <c:crosses val="max"/>
        <c:crossBetween val="between"/>
      </c:valAx>
      <c:catAx>
        <c:axId val="1484616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371579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852237478579606E-3"/>
          <c:y val="0.88425707203266246"/>
          <c:w val="0.31259746540121303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85819864622181E-2"/>
          <c:y val="5.0925925925925923E-2"/>
          <c:w val="0.80287660588479071"/>
          <c:h val="0.641649168853893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'Appendix 2 LTCF HCW Fluvax'!$O$223</c:f>
              <c:strCache>
                <c:ptCount val="1"/>
                <c:pt idx="0">
                  <c:v>Total % Uptake</c:v>
                </c:pt>
              </c:strCache>
            </c:strRef>
          </c:tx>
          <c:spPr>
            <a:solidFill>
              <a:srgbClr val="BA1F46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'Appendix 2 LTCF HCW Fluvax'!$AR$231:$AR$237</c:f>
                <c:numCache>
                  <c:formatCode>General</c:formatCode>
                  <c:ptCount val="7"/>
                  <c:pt idx="0">
                    <c:v>27.956410378297296</c:v>
                  </c:pt>
                  <c:pt idx="1">
                    <c:v>29.057442648610543</c:v>
                  </c:pt>
                  <c:pt idx="2">
                    <c:v>21.37788822080277</c:v>
                  </c:pt>
                  <c:pt idx="3">
                    <c:v>42.575400706960245</c:v>
                  </c:pt>
                  <c:pt idx="4">
                    <c:v>39.763722315980068</c:v>
                  </c:pt>
                  <c:pt idx="5">
                    <c:v>43.093695353760218</c:v>
                  </c:pt>
                  <c:pt idx="6">
                    <c:v>12.554154674452775</c:v>
                  </c:pt>
                </c:numCache>
              </c:numRef>
            </c:plus>
            <c:minus>
              <c:numRef>
                <c:f>'Appendix 2 LTCF HCW Fluvax'!$AR$231:$AR$237</c:f>
                <c:numCache>
                  <c:formatCode>General</c:formatCode>
                  <c:ptCount val="7"/>
                  <c:pt idx="0">
                    <c:v>27.956410378297296</c:v>
                  </c:pt>
                  <c:pt idx="1">
                    <c:v>29.057442648610543</c:v>
                  </c:pt>
                  <c:pt idx="2">
                    <c:v>21.37788822080277</c:v>
                  </c:pt>
                  <c:pt idx="3">
                    <c:v>42.575400706960245</c:v>
                  </c:pt>
                  <c:pt idx="4">
                    <c:v>39.763722315980068</c:v>
                  </c:pt>
                  <c:pt idx="5">
                    <c:v>43.093695353760218</c:v>
                  </c:pt>
                  <c:pt idx="6">
                    <c:v>12.554154674452775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'Appendix 2 LTCF HCW Fluvax'!$L$224:$L$230</c:f>
              <c:strCache>
                <c:ptCount val="7"/>
                <c:pt idx="0">
                  <c:v>HSE Dublin and Midlands</c:v>
                </c:pt>
                <c:pt idx="1">
                  <c:v>HSE Dublin and North East</c:v>
                </c:pt>
                <c:pt idx="2">
                  <c:v>HSE Dublin and South East</c:v>
                </c:pt>
                <c:pt idx="3">
                  <c:v>HSE Midwest</c:v>
                </c:pt>
                <c:pt idx="4">
                  <c:v>HSE South West</c:v>
                </c:pt>
                <c:pt idx="5">
                  <c:v>HSE West and North West</c:v>
                </c:pt>
                <c:pt idx="6">
                  <c:v>HSE Total</c:v>
                </c:pt>
              </c:strCache>
            </c:strRef>
          </c:cat>
          <c:val>
            <c:numRef>
              <c:f>'Appendix 2 LTCF HCW Fluvax'!$O$231:$O$237</c:f>
              <c:numCache>
                <c:formatCode>0.0</c:formatCode>
                <c:ptCount val="7"/>
                <c:pt idx="0">
                  <c:v>42.348218765679881</c:v>
                </c:pt>
                <c:pt idx="1">
                  <c:v>40.930787589498806</c:v>
                </c:pt>
                <c:pt idx="2">
                  <c:v>48.71421639980592</c:v>
                </c:pt>
                <c:pt idx="3">
                  <c:v>38.140161725067387</c:v>
                </c:pt>
                <c:pt idx="4">
                  <c:v>44.487678339818416</c:v>
                </c:pt>
                <c:pt idx="5">
                  <c:v>40.897097625329813</c:v>
                </c:pt>
                <c:pt idx="6">
                  <c:v>43.808962264150942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78-4ED3-9910-D60C8B2BC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05735920"/>
        <c:axId val="1608908320"/>
        <c:extLst/>
      </c:barChart>
      <c:lineChart>
        <c:grouping val="standard"/>
        <c:varyColors val="0"/>
        <c:ser>
          <c:idx val="7"/>
          <c:order val="1"/>
          <c:tx>
            <c:strRef>
              <c:f>'Appendix 2 LTCF HCW Fluvax'!$J$223</c:f>
              <c:strCache>
                <c:ptCount val="1"/>
                <c:pt idx="0">
                  <c:v>No. LTCFs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bg1"/>
              </a:solidFill>
              <a:ln>
                <a:solidFill>
                  <a:schemeClr val="accent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'Appendix 2 LTCF HCW Fluvax'!$L$231:$L$237</c:f>
              <c:strCache>
                <c:ptCount val="7"/>
                <c:pt idx="0">
                  <c:v>HSE Dublin and Midlands</c:v>
                </c:pt>
                <c:pt idx="1">
                  <c:v>HSE Dublin and North East</c:v>
                </c:pt>
                <c:pt idx="2">
                  <c:v>HSE Dublin and South East</c:v>
                </c:pt>
                <c:pt idx="3">
                  <c:v>HSE Midwest</c:v>
                </c:pt>
                <c:pt idx="4">
                  <c:v>HSE South West</c:v>
                </c:pt>
                <c:pt idx="5">
                  <c:v>HSE West and North West</c:v>
                </c:pt>
                <c:pt idx="6">
                  <c:v>Non-HSE/Private Total</c:v>
                </c:pt>
              </c:strCache>
            </c:strRef>
          </c:cat>
          <c:val>
            <c:numRef>
              <c:f>'Appendix 2 LTCF HCW Fluvax'!$J$231:$J$237</c:f>
              <c:numCache>
                <c:formatCode>0</c:formatCode>
                <c:ptCount val="7"/>
                <c:pt idx="0">
                  <c:v>12</c:v>
                </c:pt>
                <c:pt idx="1">
                  <c:v>11</c:v>
                </c:pt>
                <c:pt idx="2">
                  <c:v>21</c:v>
                </c:pt>
                <c:pt idx="3">
                  <c:v>5</c:v>
                </c:pt>
                <c:pt idx="4">
                  <c:v>6</c:v>
                </c:pt>
                <c:pt idx="5">
                  <c:v>5</c:v>
                </c:pt>
                <c:pt idx="6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78-4ED3-9910-D60C8B2BC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4616304"/>
        <c:axId val="1637157904"/>
      </c:lineChart>
      <c:catAx>
        <c:axId val="1805735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Non-HSE sites-</a:t>
                </a:r>
                <a:r>
                  <a:rPr lang="en-US" sz="1000" b="1" i="0" u="none" strike="noStrike" baseline="0">
                    <a:effectLst/>
                  </a:rPr>
                  <a:t>Regional Health Area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8908320"/>
        <c:crosses val="autoZero"/>
        <c:auto val="1"/>
        <c:lblAlgn val="ctr"/>
        <c:lblOffset val="100"/>
        <c:noMultiLvlLbl val="0"/>
      </c:catAx>
      <c:valAx>
        <c:axId val="160890832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% Uptake</a:t>
                </a:r>
              </a:p>
            </c:rich>
          </c:tx>
          <c:layout>
            <c:manualLayout>
              <c:xMode val="edge"/>
              <c:yMode val="edge"/>
              <c:x val="6.5789473684210523E-3"/>
              <c:y val="0.26600976961213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5735920"/>
        <c:crosses val="autoZero"/>
        <c:crossBetween val="between"/>
      </c:valAx>
      <c:valAx>
        <c:axId val="163715790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effectLst/>
                  </a:rPr>
                  <a:t>No. HSE LTCFs</a:t>
                </a:r>
                <a:endParaRPr lang="en-IE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4616304"/>
        <c:crosses val="max"/>
        <c:crossBetween val="between"/>
      </c:valAx>
      <c:catAx>
        <c:axId val="1484616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371579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852237478579606E-3"/>
          <c:y val="0.88425707203266246"/>
          <c:w val="0.31259746540121303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05207235632052E-2"/>
          <c:y val="5.0925841639737228E-2"/>
          <c:w val="0.89561751622783203"/>
          <c:h val="0.6211236781818457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'Appendix 2 LTCF HCW Fluvax'!$O$223</c:f>
              <c:strCache>
                <c:ptCount val="1"/>
                <c:pt idx="0">
                  <c:v>Total % Uptake</c:v>
                </c:pt>
              </c:strCache>
            </c:strRef>
          </c:tx>
          <c:spPr>
            <a:solidFill>
              <a:srgbClr val="BA1F4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'Appendix 2 LTCF HCW Fluvax'!$L$231:$L$237</c:f>
              <c:strCache>
                <c:ptCount val="7"/>
                <c:pt idx="0">
                  <c:v>HSE Dublin and Midlands</c:v>
                </c:pt>
                <c:pt idx="1">
                  <c:v>HSE Dublin and North East</c:v>
                </c:pt>
                <c:pt idx="2">
                  <c:v>HSE Dublin and South East</c:v>
                </c:pt>
                <c:pt idx="3">
                  <c:v>HSE Midwest</c:v>
                </c:pt>
                <c:pt idx="4">
                  <c:v>HSE South West</c:v>
                </c:pt>
                <c:pt idx="5">
                  <c:v>HSE West and North West</c:v>
                </c:pt>
                <c:pt idx="6">
                  <c:v>Non-HSE/Private Total</c:v>
                </c:pt>
              </c:strCache>
            </c:strRef>
          </c:cat>
          <c:val>
            <c:numRef>
              <c:f>'Appendix 2 LTCF HCW Fluvax'!$O$231:$O$237</c:f>
              <c:numCache>
                <c:formatCode>0.0</c:formatCode>
                <c:ptCount val="7"/>
                <c:pt idx="0">
                  <c:v>42.348218765679881</c:v>
                </c:pt>
                <c:pt idx="1">
                  <c:v>40.930787589498806</c:v>
                </c:pt>
                <c:pt idx="2">
                  <c:v>48.71421639980592</c:v>
                </c:pt>
                <c:pt idx="3">
                  <c:v>38.140161725067387</c:v>
                </c:pt>
                <c:pt idx="4">
                  <c:v>44.487678339818416</c:v>
                </c:pt>
                <c:pt idx="5">
                  <c:v>40.897097625329813</c:v>
                </c:pt>
                <c:pt idx="6">
                  <c:v>43.808962264150942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05-4122-8215-7AB7017BCCB5}"/>
            </c:ext>
          </c:extLst>
        </c:ser>
        <c:ser>
          <c:idx val="5"/>
          <c:order val="1"/>
          <c:tx>
            <c:strRef>
              <c:f>'Appendix 2 LTCF HCW Fluvax'!$R$223</c:f>
              <c:strCache>
                <c:ptCount val="1"/>
                <c:pt idx="0">
                  <c:v>% Uptake Management &amp; Administration</c:v>
                </c:pt>
              </c:strCache>
            </c:strRef>
          </c:tx>
          <c:spPr>
            <a:solidFill>
              <a:srgbClr val="EB89A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'Appendix 2 LTCF HCW Fluvax'!$L$231:$L$237</c:f>
              <c:strCache>
                <c:ptCount val="7"/>
                <c:pt idx="0">
                  <c:v>HSE Dublin and Midlands</c:v>
                </c:pt>
                <c:pt idx="1">
                  <c:v>HSE Dublin and North East</c:v>
                </c:pt>
                <c:pt idx="2">
                  <c:v>HSE Dublin and South East</c:v>
                </c:pt>
                <c:pt idx="3">
                  <c:v>HSE Midwest</c:v>
                </c:pt>
                <c:pt idx="4">
                  <c:v>HSE South West</c:v>
                </c:pt>
                <c:pt idx="5">
                  <c:v>HSE West and North West</c:v>
                </c:pt>
                <c:pt idx="6">
                  <c:v>Non-HSE/Private Total</c:v>
                </c:pt>
              </c:strCache>
            </c:strRef>
          </c:cat>
          <c:val>
            <c:numRef>
              <c:f>'Appendix 2 LTCF HCW Fluvax'!$R$231:$R$237</c:f>
              <c:numCache>
                <c:formatCode>0.0</c:formatCode>
                <c:ptCount val="7"/>
                <c:pt idx="0">
                  <c:v>41.056910569105689</c:v>
                </c:pt>
                <c:pt idx="1">
                  <c:v>45.977011494252871</c:v>
                </c:pt>
                <c:pt idx="2">
                  <c:v>64.772727272727266</c:v>
                </c:pt>
                <c:pt idx="3">
                  <c:v>64.86486486486487</c:v>
                </c:pt>
                <c:pt idx="4">
                  <c:v>61.403508771929829</c:v>
                </c:pt>
                <c:pt idx="5">
                  <c:v>65.789473684210535</c:v>
                </c:pt>
                <c:pt idx="6">
                  <c:v>54.889178617992172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05-4122-8215-7AB7017BCCB5}"/>
            </c:ext>
          </c:extLst>
        </c:ser>
        <c:ser>
          <c:idx val="8"/>
          <c:order val="2"/>
          <c:tx>
            <c:strRef>
              <c:f>'Appendix 2 LTCF HCW Fluvax'!$U$223</c:f>
              <c:strCache>
                <c:ptCount val="1"/>
                <c:pt idx="0">
                  <c:v>% Uptake Medical &amp; Dental</c:v>
                </c:pt>
              </c:strCache>
            </c:strRef>
          </c:tx>
          <c:spPr>
            <a:solidFill>
              <a:srgbClr val="82428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'Appendix 2 LTCF HCW Fluvax'!$L$231:$L$237</c:f>
              <c:strCache>
                <c:ptCount val="7"/>
                <c:pt idx="0">
                  <c:v>HSE Dublin and Midlands</c:v>
                </c:pt>
                <c:pt idx="1">
                  <c:v>HSE Dublin and North East</c:v>
                </c:pt>
                <c:pt idx="2">
                  <c:v>HSE Dublin and South East</c:v>
                </c:pt>
                <c:pt idx="3">
                  <c:v>HSE Midwest</c:v>
                </c:pt>
                <c:pt idx="4">
                  <c:v>HSE South West</c:v>
                </c:pt>
                <c:pt idx="5">
                  <c:v>HSE West and North West</c:v>
                </c:pt>
                <c:pt idx="6">
                  <c:v>Non-HSE/Private Total</c:v>
                </c:pt>
              </c:strCache>
            </c:strRef>
          </c:cat>
          <c:val>
            <c:numRef>
              <c:f>'Appendix 2 LTCF HCW Fluvax'!$U$231:$U$237</c:f>
              <c:numCache>
                <c:formatCode>0.0</c:formatCode>
                <c:ptCount val="7"/>
                <c:pt idx="0">
                  <c:v>69.642857142857139</c:v>
                </c:pt>
                <c:pt idx="1">
                  <c:v>81.818181818181827</c:v>
                </c:pt>
                <c:pt idx="2">
                  <c:v>10.638297872340425</c:v>
                </c:pt>
                <c:pt idx="3">
                  <c:v>0</c:v>
                </c:pt>
                <c:pt idx="4">
                  <c:v>100</c:v>
                </c:pt>
                <c:pt idx="5">
                  <c:v>0</c:v>
                </c:pt>
                <c:pt idx="6">
                  <c:v>52.713178294573652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05-4122-8215-7AB7017BCCB5}"/>
            </c:ext>
          </c:extLst>
        </c:ser>
        <c:ser>
          <c:idx val="11"/>
          <c:order val="3"/>
          <c:tx>
            <c:strRef>
              <c:f>'Appendix 2 LTCF HCW Fluvax'!$X$223</c:f>
              <c:strCache>
                <c:ptCount val="1"/>
                <c:pt idx="0">
                  <c:v>% Uptake Health &amp; SocialCare</c:v>
                </c:pt>
              </c:strCache>
            </c:strRef>
          </c:tx>
          <c:spPr>
            <a:solidFill>
              <a:srgbClr val="3E5B8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'Appendix 2 LTCF HCW Fluvax'!$L$231:$L$237</c:f>
              <c:strCache>
                <c:ptCount val="7"/>
                <c:pt idx="0">
                  <c:v>HSE Dublin and Midlands</c:v>
                </c:pt>
                <c:pt idx="1">
                  <c:v>HSE Dublin and North East</c:v>
                </c:pt>
                <c:pt idx="2">
                  <c:v>HSE Dublin and South East</c:v>
                </c:pt>
                <c:pt idx="3">
                  <c:v>HSE Midwest</c:v>
                </c:pt>
                <c:pt idx="4">
                  <c:v>HSE South West</c:v>
                </c:pt>
                <c:pt idx="5">
                  <c:v>HSE West and North West</c:v>
                </c:pt>
                <c:pt idx="6">
                  <c:v>Non-HSE/Private Total</c:v>
                </c:pt>
              </c:strCache>
            </c:strRef>
          </c:cat>
          <c:val>
            <c:numRef>
              <c:f>'Appendix 2 LTCF HCW Fluvax'!$X$231:$X$237</c:f>
              <c:numCache>
                <c:formatCode>0.0</c:formatCode>
                <c:ptCount val="7"/>
                <c:pt idx="0">
                  <c:v>51.689189189189186</c:v>
                </c:pt>
                <c:pt idx="1">
                  <c:v>48.46153846153846</c:v>
                </c:pt>
                <c:pt idx="2">
                  <c:v>48.007968127490045</c:v>
                </c:pt>
                <c:pt idx="3">
                  <c:v>25</c:v>
                </c:pt>
                <c:pt idx="4">
                  <c:v>41</c:v>
                </c:pt>
                <c:pt idx="5">
                  <c:v>2.4390243902439024</c:v>
                </c:pt>
                <c:pt idx="6">
                  <c:v>43.926661573720402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05-4122-8215-7AB7017BCCB5}"/>
            </c:ext>
          </c:extLst>
        </c:ser>
        <c:ser>
          <c:idx val="14"/>
          <c:order val="4"/>
          <c:tx>
            <c:strRef>
              <c:f>'Appendix 2 LTCF HCW Fluvax'!$AA$223</c:f>
              <c:strCache>
                <c:ptCount val="1"/>
                <c:pt idx="0">
                  <c:v>% Uptake Nursing</c:v>
                </c:pt>
              </c:strCache>
            </c:strRef>
          </c:tx>
          <c:spPr>
            <a:solidFill>
              <a:srgbClr val="71A59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'Appendix 2 LTCF HCW Fluvax'!$L$231:$L$237</c:f>
              <c:strCache>
                <c:ptCount val="7"/>
                <c:pt idx="0">
                  <c:v>HSE Dublin and Midlands</c:v>
                </c:pt>
                <c:pt idx="1">
                  <c:v>HSE Dublin and North East</c:v>
                </c:pt>
                <c:pt idx="2">
                  <c:v>HSE Dublin and South East</c:v>
                </c:pt>
                <c:pt idx="3">
                  <c:v>HSE Midwest</c:v>
                </c:pt>
                <c:pt idx="4">
                  <c:v>HSE South West</c:v>
                </c:pt>
                <c:pt idx="5">
                  <c:v>HSE West and North West</c:v>
                </c:pt>
                <c:pt idx="6">
                  <c:v>Non-HSE/Private Total</c:v>
                </c:pt>
              </c:strCache>
            </c:strRef>
          </c:cat>
          <c:val>
            <c:numRef>
              <c:f>'Appendix 2 LTCF HCW Fluvax'!$AA$231:$AA$237</c:f>
              <c:numCache>
                <c:formatCode>0.0</c:formatCode>
                <c:ptCount val="7"/>
                <c:pt idx="0">
                  <c:v>49.90859232175503</c:v>
                </c:pt>
                <c:pt idx="1">
                  <c:v>34.196891191709845</c:v>
                </c:pt>
                <c:pt idx="2">
                  <c:v>57.751937984496124</c:v>
                </c:pt>
                <c:pt idx="3">
                  <c:v>49.549549549549546</c:v>
                </c:pt>
                <c:pt idx="4">
                  <c:v>56.62100456621004</c:v>
                </c:pt>
                <c:pt idx="5">
                  <c:v>44.444444444444443</c:v>
                </c:pt>
                <c:pt idx="6">
                  <c:v>51.256897608828943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05-4122-8215-7AB7017BCCB5}"/>
            </c:ext>
          </c:extLst>
        </c:ser>
        <c:ser>
          <c:idx val="17"/>
          <c:order val="5"/>
          <c:tx>
            <c:strRef>
              <c:f>'Appendix 2 LTCF HCW Fluvax'!$AD$223</c:f>
              <c:strCache>
                <c:ptCount val="1"/>
                <c:pt idx="0">
                  <c:v>% Uptake General Support</c:v>
                </c:pt>
              </c:strCache>
            </c:strRef>
          </c:tx>
          <c:spPr>
            <a:solidFill>
              <a:srgbClr val="00685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'Appendix 2 LTCF HCW Fluvax'!$L$231:$L$237</c:f>
              <c:strCache>
                <c:ptCount val="7"/>
                <c:pt idx="0">
                  <c:v>HSE Dublin and Midlands</c:v>
                </c:pt>
                <c:pt idx="1">
                  <c:v>HSE Dublin and North East</c:v>
                </c:pt>
                <c:pt idx="2">
                  <c:v>HSE Dublin and South East</c:v>
                </c:pt>
                <c:pt idx="3">
                  <c:v>HSE Midwest</c:v>
                </c:pt>
                <c:pt idx="4">
                  <c:v>HSE South West</c:v>
                </c:pt>
                <c:pt idx="5">
                  <c:v>HSE West and North West</c:v>
                </c:pt>
                <c:pt idx="6">
                  <c:v>Non-HSE/Private Total</c:v>
                </c:pt>
              </c:strCache>
            </c:strRef>
          </c:cat>
          <c:val>
            <c:numRef>
              <c:f>'Appendix 2 LTCF HCW Fluvax'!$AD$231:$AD$237</c:f>
              <c:numCache>
                <c:formatCode>0.0</c:formatCode>
                <c:ptCount val="7"/>
                <c:pt idx="0">
                  <c:v>38.235294117647058</c:v>
                </c:pt>
                <c:pt idx="1">
                  <c:v>52.173913043478258</c:v>
                </c:pt>
                <c:pt idx="2">
                  <c:v>47.972972972972968</c:v>
                </c:pt>
                <c:pt idx="3">
                  <c:v>40</c:v>
                </c:pt>
                <c:pt idx="4">
                  <c:v>40</c:v>
                </c:pt>
                <c:pt idx="5">
                  <c:v>21.951219512195124</c:v>
                </c:pt>
                <c:pt idx="6">
                  <c:v>43.491735537190088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605-4122-8215-7AB7017BCCB5}"/>
            </c:ext>
          </c:extLst>
        </c:ser>
        <c:ser>
          <c:idx val="20"/>
          <c:order val="6"/>
          <c:tx>
            <c:strRef>
              <c:f>'Appendix 2 LTCF HCW Fluvax'!$AG$223</c:f>
              <c:strCache>
                <c:ptCount val="1"/>
                <c:pt idx="0">
                  <c:v>% Uptake Other Patient &amp; ClientCare</c:v>
                </c:pt>
              </c:strCache>
            </c:strRef>
          </c:tx>
          <c:spPr>
            <a:solidFill>
              <a:srgbClr val="65B32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'Appendix 2 LTCF HCW Fluvax'!$L$231:$L$237</c:f>
              <c:strCache>
                <c:ptCount val="7"/>
                <c:pt idx="0">
                  <c:v>HSE Dublin and Midlands</c:v>
                </c:pt>
                <c:pt idx="1">
                  <c:v>HSE Dublin and North East</c:v>
                </c:pt>
                <c:pt idx="2">
                  <c:v>HSE Dublin and South East</c:v>
                </c:pt>
                <c:pt idx="3">
                  <c:v>HSE Midwest</c:v>
                </c:pt>
                <c:pt idx="4">
                  <c:v>HSE South West</c:v>
                </c:pt>
                <c:pt idx="5">
                  <c:v>HSE West and North West</c:v>
                </c:pt>
                <c:pt idx="6">
                  <c:v>Non-HSE/Private Total</c:v>
                </c:pt>
              </c:strCache>
            </c:strRef>
          </c:cat>
          <c:val>
            <c:numRef>
              <c:f>'Appendix 2 LTCF HCW Fluvax'!$AG$231:$AG$237</c:f>
              <c:numCache>
                <c:formatCode>0.0</c:formatCode>
                <c:ptCount val="7"/>
                <c:pt idx="0">
                  <c:v>30.208333333333332</c:v>
                </c:pt>
                <c:pt idx="1">
                  <c:v>29.613733905579398</c:v>
                </c:pt>
                <c:pt idx="2">
                  <c:v>33.715596330275226</c:v>
                </c:pt>
                <c:pt idx="3">
                  <c:v>36.760925449871465</c:v>
                </c:pt>
                <c:pt idx="4">
                  <c:v>25.294117647058822</c:v>
                </c:pt>
                <c:pt idx="5">
                  <c:v>42.613636363636367</c:v>
                </c:pt>
                <c:pt idx="6">
                  <c:v>32.878787878787882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605-4122-8215-7AB7017BC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05735920"/>
        <c:axId val="1608908320"/>
      </c:barChart>
      <c:lineChart>
        <c:grouping val="standard"/>
        <c:varyColors val="0"/>
        <c:ser>
          <c:idx val="0"/>
          <c:order val="7"/>
          <c:tx>
            <c:strRef>
              <c:f>'Appendix 2 LTCF HCW Fluvax'!$J$223</c:f>
              <c:strCache>
                <c:ptCount val="1"/>
                <c:pt idx="0">
                  <c:v>No. LTCFs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'Appendix 2 LTCF HCW Fluvax'!$L$231:$L$237</c:f>
              <c:strCache>
                <c:ptCount val="7"/>
                <c:pt idx="0">
                  <c:v>HSE Dublin and Midlands</c:v>
                </c:pt>
                <c:pt idx="1">
                  <c:v>HSE Dublin and North East</c:v>
                </c:pt>
                <c:pt idx="2">
                  <c:v>HSE Dublin and South East</c:v>
                </c:pt>
                <c:pt idx="3">
                  <c:v>HSE Midwest</c:v>
                </c:pt>
                <c:pt idx="4">
                  <c:v>HSE South West</c:v>
                </c:pt>
                <c:pt idx="5">
                  <c:v>HSE West and North West</c:v>
                </c:pt>
                <c:pt idx="6">
                  <c:v>Non-HSE/Private Total</c:v>
                </c:pt>
              </c:strCache>
            </c:strRef>
          </c:cat>
          <c:val>
            <c:numRef>
              <c:f>'Appendix 2 LTCF HCW Fluvax'!$J$231:$J$237</c:f>
              <c:numCache>
                <c:formatCode>0</c:formatCode>
                <c:ptCount val="7"/>
                <c:pt idx="0">
                  <c:v>12</c:v>
                </c:pt>
                <c:pt idx="1">
                  <c:v>11</c:v>
                </c:pt>
                <c:pt idx="2">
                  <c:v>21</c:v>
                </c:pt>
                <c:pt idx="3">
                  <c:v>5</c:v>
                </c:pt>
                <c:pt idx="4">
                  <c:v>6</c:v>
                </c:pt>
                <c:pt idx="5">
                  <c:v>5</c:v>
                </c:pt>
                <c:pt idx="6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605-4122-8215-7AB7017BC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0868127"/>
        <c:axId val="770819167"/>
      </c:lineChart>
      <c:catAx>
        <c:axId val="1805735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Non-HSE Sites-Regional Health Area</a:t>
                </a:r>
              </a:p>
            </c:rich>
          </c:tx>
          <c:layout>
            <c:manualLayout>
              <c:xMode val="edge"/>
              <c:yMode val="edge"/>
              <c:x val="0.4364311127545355"/>
              <c:y val="0.7597097689378424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8908320"/>
        <c:crosses val="autoZero"/>
        <c:auto val="1"/>
        <c:lblAlgn val="ctr"/>
        <c:lblOffset val="100"/>
        <c:noMultiLvlLbl val="0"/>
      </c:catAx>
      <c:valAx>
        <c:axId val="16089083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% Uptake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5735920"/>
        <c:crosses val="autoZero"/>
        <c:crossBetween val="between"/>
      </c:valAx>
      <c:valAx>
        <c:axId val="770819167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No. Non-HSE LTCFs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770868127"/>
        <c:crosses val="max"/>
        <c:crossBetween val="between"/>
      </c:valAx>
      <c:catAx>
        <c:axId val="77086812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70819167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9.1852237478579606E-3"/>
          <c:y val="0.86223279171028477"/>
          <c:w val="0.85008807774005624"/>
          <c:h val="0.137767208289715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'Appendix 3 LTCF Resident Fluvax'!$P$112</c:f>
              <c:strCache>
                <c:ptCount val="1"/>
                <c:pt idx="0">
                  <c:v>% Uptake LT Residents</c:v>
                </c:pt>
              </c:strCache>
            </c:strRef>
          </c:tx>
          <c:spPr>
            <a:solidFill>
              <a:srgbClr val="BA1F46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'Appendix 3 LTCF Resident Fluvax'!$AC$113:$AC$119</c:f>
                <c:numCache>
                  <c:formatCode>General</c:formatCode>
                  <c:ptCount val="7"/>
                  <c:pt idx="0">
                    <c:v>21.920927033758218</c:v>
                  </c:pt>
                  <c:pt idx="1">
                    <c:v>14.531157830925926</c:v>
                  </c:pt>
                  <c:pt idx="2">
                    <c:v>35.491647329778715</c:v>
                  </c:pt>
                  <c:pt idx="3">
                    <c:v>20.368133977555335</c:v>
                  </c:pt>
                  <c:pt idx="4">
                    <c:v>14.987801830325321</c:v>
                  </c:pt>
                  <c:pt idx="5">
                    <c:v>24.971720105286586</c:v>
                  </c:pt>
                  <c:pt idx="6">
                    <c:v>8.6000142175910437</c:v>
                  </c:pt>
                </c:numCache>
              </c:numRef>
            </c:plus>
            <c:minus>
              <c:numRef>
                <c:f>'Appendix 3 LTCF Resident Fluvax'!$AC$113:$AC$119</c:f>
                <c:numCache>
                  <c:formatCode>General</c:formatCode>
                  <c:ptCount val="7"/>
                  <c:pt idx="0">
                    <c:v>21.920927033758218</c:v>
                  </c:pt>
                  <c:pt idx="1">
                    <c:v>14.531157830925926</c:v>
                  </c:pt>
                  <c:pt idx="2">
                    <c:v>35.491647329778715</c:v>
                  </c:pt>
                  <c:pt idx="3">
                    <c:v>20.368133977555335</c:v>
                  </c:pt>
                  <c:pt idx="4">
                    <c:v>14.987801830325321</c:v>
                  </c:pt>
                  <c:pt idx="5">
                    <c:v>24.971720105286586</c:v>
                  </c:pt>
                  <c:pt idx="6">
                    <c:v>8.6000142175910437</c:v>
                  </c:pt>
                </c:numCache>
              </c:numRef>
            </c:minus>
          </c:errBars>
          <c:cat>
            <c:strRef>
              <c:f>'Appendix 3 LTCF Resident Fluvax'!$M$113:$M$126</c:f>
              <c:strCache>
                <c:ptCount val="14"/>
                <c:pt idx="0">
                  <c:v>HSE Dublin and North East</c:v>
                </c:pt>
                <c:pt idx="1">
                  <c:v>HSE Dublin and Midlands</c:v>
                </c:pt>
                <c:pt idx="2">
                  <c:v>HSE Dublin and South East</c:v>
                </c:pt>
                <c:pt idx="3">
                  <c:v>HSE South West</c:v>
                </c:pt>
                <c:pt idx="4">
                  <c:v>HSE Midwest</c:v>
                </c:pt>
                <c:pt idx="5">
                  <c:v>HSE West and North West</c:v>
                </c:pt>
                <c:pt idx="6">
                  <c:v>HSE Total</c:v>
                </c:pt>
                <c:pt idx="7">
                  <c:v>HSE Dublin and North East</c:v>
                </c:pt>
                <c:pt idx="8">
                  <c:v>HSE Dublin and Midlands</c:v>
                </c:pt>
                <c:pt idx="9">
                  <c:v>HSE Dublin and South East</c:v>
                </c:pt>
                <c:pt idx="10">
                  <c:v>HSE South West</c:v>
                </c:pt>
                <c:pt idx="11">
                  <c:v>HSE Midwest</c:v>
                </c:pt>
                <c:pt idx="12">
                  <c:v>HSE West and North West</c:v>
                </c:pt>
                <c:pt idx="13">
                  <c:v>Non-HSE/Private</c:v>
                </c:pt>
              </c:strCache>
            </c:strRef>
          </c:cat>
          <c:val>
            <c:numRef>
              <c:f>'Appendix 3 LTCF Resident Fluvax'!$P$113:$P$119</c:f>
              <c:numCache>
                <c:formatCode>0.0</c:formatCode>
                <c:ptCount val="7"/>
                <c:pt idx="0">
                  <c:v>93.296089385474858</c:v>
                </c:pt>
                <c:pt idx="1">
                  <c:v>96.58536585365853</c:v>
                </c:pt>
                <c:pt idx="2">
                  <c:v>79.333333333333329</c:v>
                </c:pt>
                <c:pt idx="3">
                  <c:v>84.699453551912569</c:v>
                </c:pt>
                <c:pt idx="4">
                  <c:v>89.552238805970148</c:v>
                </c:pt>
                <c:pt idx="5">
                  <c:v>86.928104575163403</c:v>
                </c:pt>
                <c:pt idx="6">
                  <c:v>88.962655601659748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72-4D73-95BA-ACDCC7567998}"/>
            </c:ext>
          </c:extLst>
        </c:ser>
        <c:ser>
          <c:idx val="5"/>
          <c:order val="1"/>
          <c:tx>
            <c:strRef>
              <c:f>'Appendix 3 LTCF Resident Fluvax'!$S$112</c:f>
              <c:strCache>
                <c:ptCount val="1"/>
                <c:pt idx="0">
                  <c:v>% Uptake Respite Residents</c:v>
                </c:pt>
              </c:strCache>
            </c:strRef>
          </c:tx>
          <c:spPr>
            <a:solidFill>
              <a:srgbClr val="EB89A3"/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'Appendix 3 LTCF Resident Fluvax'!$AN$113:$AN$119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0</c:v>
                  </c:pt>
                  <c:pt idx="2">
                    <c:v>43.815304426607298</c:v>
                  </c:pt>
                  <c:pt idx="3">
                    <c:v>17.781154356871518</c:v>
                  </c:pt>
                  <c:pt idx="4">
                    <c:v>23.245890277374581</c:v>
                  </c:pt>
                  <c:pt idx="5">
                    <c:v>31.551845726641581</c:v>
                  </c:pt>
                  <c:pt idx="6">
                    <c:v>13.016290446842843</c:v>
                  </c:pt>
                </c:numCache>
              </c:numRef>
            </c:plus>
            <c:minus>
              <c:numRef>
                <c:f>'Appendix 3 LTCF Resident Fluvax'!$AN$113:$AN$119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0</c:v>
                  </c:pt>
                  <c:pt idx="2">
                    <c:v>43.815304426607298</c:v>
                  </c:pt>
                  <c:pt idx="3">
                    <c:v>17.781154356871518</c:v>
                  </c:pt>
                  <c:pt idx="4">
                    <c:v>23.245890277374581</c:v>
                  </c:pt>
                  <c:pt idx="5">
                    <c:v>31.551845726641581</c:v>
                  </c:pt>
                  <c:pt idx="6">
                    <c:v>13.016290446842843</c:v>
                  </c:pt>
                </c:numCache>
              </c:numRef>
            </c:minus>
          </c:errBars>
          <c:cat>
            <c:strRef>
              <c:f>'Appendix 3 LTCF Resident Fluvax'!$M$113:$M$126</c:f>
              <c:strCache>
                <c:ptCount val="14"/>
                <c:pt idx="0">
                  <c:v>HSE Dublin and North East</c:v>
                </c:pt>
                <c:pt idx="1">
                  <c:v>HSE Dublin and Midlands</c:v>
                </c:pt>
                <c:pt idx="2">
                  <c:v>HSE Dublin and South East</c:v>
                </c:pt>
                <c:pt idx="3">
                  <c:v>HSE South West</c:v>
                </c:pt>
                <c:pt idx="4">
                  <c:v>HSE Midwest</c:v>
                </c:pt>
                <c:pt idx="5">
                  <c:v>HSE West and North West</c:v>
                </c:pt>
                <c:pt idx="6">
                  <c:v>HSE Total</c:v>
                </c:pt>
                <c:pt idx="7">
                  <c:v>HSE Dublin and North East</c:v>
                </c:pt>
                <c:pt idx="8">
                  <c:v>HSE Dublin and Midlands</c:v>
                </c:pt>
                <c:pt idx="9">
                  <c:v>HSE Dublin and South East</c:v>
                </c:pt>
                <c:pt idx="10">
                  <c:v>HSE South West</c:v>
                </c:pt>
                <c:pt idx="11">
                  <c:v>HSE Midwest</c:v>
                </c:pt>
                <c:pt idx="12">
                  <c:v>HSE West and North West</c:v>
                </c:pt>
                <c:pt idx="13">
                  <c:v>Non-HSE/Private</c:v>
                </c:pt>
              </c:strCache>
            </c:strRef>
          </c:cat>
          <c:val>
            <c:numRef>
              <c:f>'Appendix 3 LTCF Resident Fluvax'!$S$113:$S$119</c:f>
              <c:numCache>
                <c:formatCode>0.0</c:formatCode>
                <c:ptCount val="7"/>
                <c:pt idx="0">
                  <c:v>100</c:v>
                </c:pt>
                <c:pt idx="1">
                  <c:v>0</c:v>
                </c:pt>
                <c:pt idx="2">
                  <c:v>51.111111111111107</c:v>
                </c:pt>
                <c:pt idx="3">
                  <c:v>88.888888888888886</c:v>
                </c:pt>
                <c:pt idx="4">
                  <c:v>65.789473684210535</c:v>
                </c:pt>
                <c:pt idx="5">
                  <c:v>76.19047619047619</c:v>
                </c:pt>
                <c:pt idx="6">
                  <c:v>65.833333333333329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72-4D73-95BA-ACDCC7567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3343776"/>
        <c:axId val="740576496"/>
      </c:barChart>
      <c:lineChart>
        <c:grouping val="standard"/>
        <c:varyColors val="0"/>
        <c:ser>
          <c:idx val="0"/>
          <c:order val="2"/>
          <c:tx>
            <c:strRef>
              <c:f>'Appendix 3 LTCF Resident Fluvax'!$K$112</c:f>
              <c:strCache>
                <c:ptCount val="1"/>
                <c:pt idx="0">
                  <c:v>No. LTCFs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bg1"/>
              </a:solidFill>
              <a:ln>
                <a:solidFill>
                  <a:schemeClr val="accent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'Appendix 3 LTCF Resident Fluvax'!$M$113:$M$119</c:f>
              <c:strCache>
                <c:ptCount val="7"/>
                <c:pt idx="0">
                  <c:v>HSE Dublin and North East</c:v>
                </c:pt>
                <c:pt idx="1">
                  <c:v>HSE Dublin and Midlands</c:v>
                </c:pt>
                <c:pt idx="2">
                  <c:v>HSE Dublin and South East</c:v>
                </c:pt>
                <c:pt idx="3">
                  <c:v>HSE South West</c:v>
                </c:pt>
                <c:pt idx="4">
                  <c:v>HSE Midwest</c:v>
                </c:pt>
                <c:pt idx="5">
                  <c:v>HSE West and North West</c:v>
                </c:pt>
                <c:pt idx="6">
                  <c:v>HSE Total</c:v>
                </c:pt>
              </c:strCache>
            </c:strRef>
          </c:cat>
          <c:val>
            <c:numRef>
              <c:f>'Appendix 3 LTCF Resident Fluvax'!$K$113:$K$119</c:f>
              <c:numCache>
                <c:formatCode>0</c:formatCode>
                <c:ptCount val="7"/>
                <c:pt idx="0">
                  <c:v>5</c:v>
                </c:pt>
                <c:pt idx="1">
                  <c:v>6</c:v>
                </c:pt>
                <c:pt idx="2">
                  <c:v>5</c:v>
                </c:pt>
                <c:pt idx="3">
                  <c:v>12</c:v>
                </c:pt>
                <c:pt idx="4">
                  <c:v>16</c:v>
                </c:pt>
                <c:pt idx="5">
                  <c:v>7</c:v>
                </c:pt>
                <c:pt idx="6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72-4D73-95BA-ACDCC7567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6520240"/>
        <c:axId val="589000560"/>
      </c:lineChart>
      <c:catAx>
        <c:axId val="1503343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HSE-Regional Health Area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0576496"/>
        <c:crosses val="autoZero"/>
        <c:auto val="1"/>
        <c:lblAlgn val="ctr"/>
        <c:lblOffset val="100"/>
        <c:noMultiLvlLbl val="0"/>
      </c:catAx>
      <c:valAx>
        <c:axId val="7405764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Uptake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3343776"/>
        <c:crosses val="autoZero"/>
        <c:crossBetween val="between"/>
      </c:valAx>
      <c:valAx>
        <c:axId val="589000560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6520240"/>
        <c:crosses val="max"/>
        <c:crossBetween val="between"/>
      </c:valAx>
      <c:catAx>
        <c:axId val="816520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9000560"/>
        <c:crosses val="autoZero"/>
        <c:auto val="1"/>
        <c:lblAlgn val="ctr"/>
        <c:lblOffset val="100"/>
        <c:noMultiLvlLbl val="0"/>
      </c:cat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'Appendix 3 LTCF Resident Fluvax'!$P$112</c:f>
              <c:strCache>
                <c:ptCount val="1"/>
                <c:pt idx="0">
                  <c:v>% Uptake LT Residents</c:v>
                </c:pt>
              </c:strCache>
            </c:strRef>
          </c:tx>
          <c:spPr>
            <a:solidFill>
              <a:srgbClr val="BA1F46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'Appendix 3 LTCF Resident Fluvax'!$AC$121:$AC$126</c:f>
                <c:numCache>
                  <c:formatCode>General</c:formatCode>
                  <c:ptCount val="6"/>
                  <c:pt idx="0">
                    <c:v>18.269249108143271</c:v>
                  </c:pt>
                  <c:pt idx="1">
                    <c:v>12.282439721705291</c:v>
                  </c:pt>
                  <c:pt idx="2">
                    <c:v>20.364342320383201</c:v>
                  </c:pt>
                  <c:pt idx="3">
                    <c:v>12.764129252559297</c:v>
                  </c:pt>
                  <c:pt idx="4">
                    <c:v>49.990101266614708</c:v>
                  </c:pt>
                  <c:pt idx="5">
                    <c:v>7.8060728426874277</c:v>
                  </c:pt>
                </c:numCache>
              </c:numRef>
            </c:plus>
            <c:minus>
              <c:numRef>
                <c:f>'Appendix 3 LTCF Resident Fluvax'!$AC$120:$AC$126</c:f>
                <c:numCache>
                  <c:formatCode>General</c:formatCode>
                  <c:ptCount val="7"/>
                  <c:pt idx="0">
                    <c:v>44.881122932093938</c:v>
                  </c:pt>
                  <c:pt idx="1">
                    <c:v>18.269249108143271</c:v>
                  </c:pt>
                  <c:pt idx="2">
                    <c:v>12.282439721705291</c:v>
                  </c:pt>
                  <c:pt idx="3">
                    <c:v>20.364342320383201</c:v>
                  </c:pt>
                  <c:pt idx="4">
                    <c:v>12.764129252559297</c:v>
                  </c:pt>
                  <c:pt idx="5">
                    <c:v>49.990101266614708</c:v>
                  </c:pt>
                  <c:pt idx="6">
                    <c:v>7.8060728426874277</c:v>
                  </c:pt>
                </c:numCache>
              </c:numRef>
            </c:minus>
          </c:errBars>
          <c:cat>
            <c:strRef>
              <c:f>'Appendix 3 LTCF Resident Fluvax'!$M$120:$M$126</c:f>
              <c:strCache>
                <c:ptCount val="7"/>
                <c:pt idx="0">
                  <c:v>HSE Dublin and North East</c:v>
                </c:pt>
                <c:pt idx="1">
                  <c:v>HSE Dublin and Midlands</c:v>
                </c:pt>
                <c:pt idx="2">
                  <c:v>HSE Dublin and South East</c:v>
                </c:pt>
                <c:pt idx="3">
                  <c:v>HSE South West</c:v>
                </c:pt>
                <c:pt idx="4">
                  <c:v>HSE Midwest</c:v>
                </c:pt>
                <c:pt idx="5">
                  <c:v>HSE West and North West</c:v>
                </c:pt>
                <c:pt idx="6">
                  <c:v>Non-HSE/Private</c:v>
                </c:pt>
              </c:strCache>
            </c:strRef>
          </c:cat>
          <c:val>
            <c:numRef>
              <c:f>'Appendix 3 LTCF Resident Fluvax'!$P$120:$P$126</c:f>
              <c:numCache>
                <c:formatCode>0.0</c:formatCode>
                <c:ptCount val="7"/>
                <c:pt idx="0">
                  <c:v>70.063694267515913</c:v>
                </c:pt>
                <c:pt idx="1">
                  <c:v>92.48434237995825</c:v>
                </c:pt>
                <c:pt idx="2">
                  <c:v>91.878980891719735</c:v>
                </c:pt>
                <c:pt idx="3">
                  <c:v>93.037974683544306</c:v>
                </c:pt>
                <c:pt idx="4">
                  <c:v>94.143484626647151</c:v>
                </c:pt>
                <c:pt idx="5">
                  <c:v>73.417721518987349</c:v>
                </c:pt>
                <c:pt idx="6">
                  <c:v>90.734415029888979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DB-4267-B2B7-9CBF87F244F2}"/>
            </c:ext>
          </c:extLst>
        </c:ser>
        <c:ser>
          <c:idx val="5"/>
          <c:order val="1"/>
          <c:tx>
            <c:strRef>
              <c:f>'Appendix 3 LTCF Resident Fluvax'!$S$112</c:f>
              <c:strCache>
                <c:ptCount val="1"/>
                <c:pt idx="0">
                  <c:v>% Uptake Respite Residents</c:v>
                </c:pt>
              </c:strCache>
            </c:strRef>
          </c:tx>
          <c:spPr>
            <a:solidFill>
              <a:srgbClr val="EB89A3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'Appendix 3 LTCF Resident Fluvax'!$AN$120:$AN$126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0</c:v>
                  </c:pt>
                  <c:pt idx="2">
                    <c:v>21.196542862479959</c:v>
                  </c:pt>
                  <c:pt idx="3">
                    <c:v>37.719524469205716</c:v>
                  </c:pt>
                  <c:pt idx="4">
                    <c:v>15.024205368088422</c:v>
                  </c:pt>
                  <c:pt idx="5">
                    <c:v>45.263429363046853</c:v>
                  </c:pt>
                  <c:pt idx="6">
                    <c:v>10.859573189098766</c:v>
                  </c:pt>
                </c:numCache>
              </c:numRef>
            </c:plus>
            <c:minus>
              <c:numRef>
                <c:f>'Appendix 3 LTCF Resident Fluvax'!$AN$120:$AN$126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0</c:v>
                  </c:pt>
                  <c:pt idx="2">
                    <c:v>21.196542862479959</c:v>
                  </c:pt>
                  <c:pt idx="3">
                    <c:v>37.719524469205716</c:v>
                  </c:pt>
                  <c:pt idx="4">
                    <c:v>15.024205368088422</c:v>
                  </c:pt>
                  <c:pt idx="5">
                    <c:v>45.263429363046853</c:v>
                  </c:pt>
                  <c:pt idx="6">
                    <c:v>10.859573189098766</c:v>
                  </c:pt>
                </c:numCache>
              </c:numRef>
            </c:minus>
          </c:errBars>
          <c:cat>
            <c:strRef>
              <c:f>'Appendix 3 LTCF Resident Fluvax'!$M$120:$M$126</c:f>
              <c:strCache>
                <c:ptCount val="7"/>
                <c:pt idx="0">
                  <c:v>HSE Dublin and North East</c:v>
                </c:pt>
                <c:pt idx="1">
                  <c:v>HSE Dublin and Midlands</c:v>
                </c:pt>
                <c:pt idx="2">
                  <c:v>HSE Dublin and South East</c:v>
                </c:pt>
                <c:pt idx="3">
                  <c:v>HSE South West</c:v>
                </c:pt>
                <c:pt idx="4">
                  <c:v>HSE Midwest</c:v>
                </c:pt>
                <c:pt idx="5">
                  <c:v>HSE West and North West</c:v>
                </c:pt>
                <c:pt idx="6">
                  <c:v>Non-HSE/Private</c:v>
                </c:pt>
              </c:strCache>
            </c:strRef>
          </c:cat>
          <c:val>
            <c:numRef>
              <c:f>'Appendix 3 LTCF Resident Fluvax'!$S$120:$S$126</c:f>
              <c:numCache>
                <c:formatCode>0.0</c:formatCode>
                <c:ptCount val="7"/>
                <c:pt idx="0">
                  <c:v>100</c:v>
                </c:pt>
                <c:pt idx="1">
                  <c:v>100</c:v>
                </c:pt>
                <c:pt idx="2">
                  <c:v>33.333333333333329</c:v>
                </c:pt>
                <c:pt idx="3">
                  <c:v>66.666666666666657</c:v>
                </c:pt>
                <c:pt idx="4">
                  <c:v>91.666666666666657</c:v>
                </c:pt>
                <c:pt idx="5">
                  <c:v>80</c:v>
                </c:pt>
                <c:pt idx="6">
                  <c:v>79.545454545454547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DB-4267-B2B7-9CBF87F24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3343776"/>
        <c:axId val="740576496"/>
      </c:barChart>
      <c:lineChart>
        <c:grouping val="standard"/>
        <c:varyColors val="0"/>
        <c:ser>
          <c:idx val="0"/>
          <c:order val="2"/>
          <c:tx>
            <c:strRef>
              <c:f>'Appendix 3 LTCF Resident Fluvax'!$K$112</c:f>
              <c:strCache>
                <c:ptCount val="1"/>
                <c:pt idx="0">
                  <c:v>No. LTCFs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bg1"/>
              </a:solidFill>
              <a:ln>
                <a:solidFill>
                  <a:schemeClr val="accent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'Appendix 3 LTCF Resident Fluvax'!$M$120:$M$126</c:f>
              <c:strCache>
                <c:ptCount val="7"/>
                <c:pt idx="0">
                  <c:v>HSE Dublin and North East</c:v>
                </c:pt>
                <c:pt idx="1">
                  <c:v>HSE Dublin and Midlands</c:v>
                </c:pt>
                <c:pt idx="2">
                  <c:v>HSE Dublin and South East</c:v>
                </c:pt>
                <c:pt idx="3">
                  <c:v>HSE South West</c:v>
                </c:pt>
                <c:pt idx="4">
                  <c:v>HSE Midwest</c:v>
                </c:pt>
                <c:pt idx="5">
                  <c:v>HSE West and North West</c:v>
                </c:pt>
                <c:pt idx="6">
                  <c:v>Non-HSE/Private</c:v>
                </c:pt>
              </c:strCache>
            </c:strRef>
          </c:cat>
          <c:val>
            <c:numRef>
              <c:f>'Appendix 3 LTCF Resident Fluvax'!$K$120:$K$126</c:f>
              <c:numCache>
                <c:formatCode>0</c:formatCode>
                <c:ptCount val="7"/>
                <c:pt idx="0">
                  <c:v>4</c:v>
                </c:pt>
                <c:pt idx="1">
                  <c:v>8</c:v>
                </c:pt>
                <c:pt idx="2">
                  <c:v>19</c:v>
                </c:pt>
                <c:pt idx="3">
                  <c:v>6</c:v>
                </c:pt>
                <c:pt idx="4">
                  <c:v>13</c:v>
                </c:pt>
                <c:pt idx="5">
                  <c:v>3</c:v>
                </c:pt>
                <c:pt idx="6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DB-4267-B2B7-9CBF87F24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6520240"/>
        <c:axId val="589000560"/>
      </c:lineChart>
      <c:catAx>
        <c:axId val="1503343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Non-HSE/Private-</a:t>
                </a:r>
                <a:r>
                  <a:rPr lang="en-US" sz="1000" b="0" i="0" u="none" strike="noStrike" baseline="0">
                    <a:effectLst/>
                  </a:rPr>
                  <a:t>Regional Health Area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0576496"/>
        <c:crosses val="autoZero"/>
        <c:auto val="1"/>
        <c:lblAlgn val="ctr"/>
        <c:lblOffset val="100"/>
        <c:noMultiLvlLbl val="0"/>
      </c:catAx>
      <c:valAx>
        <c:axId val="7405764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Uptake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3343776"/>
        <c:crosses val="autoZero"/>
        <c:crossBetween val="between"/>
      </c:valAx>
      <c:valAx>
        <c:axId val="589000560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6520240"/>
        <c:crosses val="max"/>
        <c:crossBetween val="between"/>
      </c:valAx>
      <c:catAx>
        <c:axId val="816520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9000560"/>
        <c:crosses val="autoZero"/>
        <c:auto val="1"/>
        <c:lblAlgn val="ctr"/>
        <c:lblOffset val="100"/>
        <c:noMultiLvlLbl val="0"/>
      </c:cat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'Appendix 3 LTCF Resident Fluvax'!$P$112</c:f>
              <c:strCache>
                <c:ptCount val="1"/>
                <c:pt idx="0">
                  <c:v>% Uptake LT Residents</c:v>
                </c:pt>
              </c:strCache>
            </c:strRef>
          </c:tx>
          <c:spPr>
            <a:solidFill>
              <a:srgbClr val="BA1F4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'Appendix 3 LTCF Resident Fluvax'!$M$113:$M$126</c:f>
              <c:strCache>
                <c:ptCount val="14"/>
                <c:pt idx="0">
                  <c:v>HSE Dublin and North East</c:v>
                </c:pt>
                <c:pt idx="1">
                  <c:v>HSE Dublin and Midlands</c:v>
                </c:pt>
                <c:pt idx="2">
                  <c:v>HSE Dublin and South East</c:v>
                </c:pt>
                <c:pt idx="3">
                  <c:v>HSE South West</c:v>
                </c:pt>
                <c:pt idx="4">
                  <c:v>HSE Midwest</c:v>
                </c:pt>
                <c:pt idx="5">
                  <c:v>HSE West and North West</c:v>
                </c:pt>
                <c:pt idx="6">
                  <c:v>HSE Total</c:v>
                </c:pt>
                <c:pt idx="7">
                  <c:v>HSE Dublin and North East</c:v>
                </c:pt>
                <c:pt idx="8">
                  <c:v>HSE Dublin and Midlands</c:v>
                </c:pt>
                <c:pt idx="9">
                  <c:v>HSE Dublin and South East</c:v>
                </c:pt>
                <c:pt idx="10">
                  <c:v>HSE South West</c:v>
                </c:pt>
                <c:pt idx="11">
                  <c:v>HSE Midwest</c:v>
                </c:pt>
                <c:pt idx="12">
                  <c:v>HSE West and North West</c:v>
                </c:pt>
                <c:pt idx="13">
                  <c:v>Non-HSE/Private</c:v>
                </c:pt>
              </c:strCache>
            </c:strRef>
          </c:cat>
          <c:val>
            <c:numRef>
              <c:f>'Appendix 3 LTCF Resident Fluvax'!$P$113:$P$119</c:f>
              <c:numCache>
                <c:formatCode>0.0</c:formatCode>
                <c:ptCount val="7"/>
                <c:pt idx="0">
                  <c:v>93.296089385474858</c:v>
                </c:pt>
                <c:pt idx="1">
                  <c:v>96.58536585365853</c:v>
                </c:pt>
                <c:pt idx="2">
                  <c:v>79.333333333333329</c:v>
                </c:pt>
                <c:pt idx="3">
                  <c:v>84.699453551912569</c:v>
                </c:pt>
                <c:pt idx="4">
                  <c:v>89.552238805970148</c:v>
                </c:pt>
                <c:pt idx="5">
                  <c:v>86.928104575163403</c:v>
                </c:pt>
                <c:pt idx="6">
                  <c:v>88.962655601659748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1A-420E-B812-5080286B6376}"/>
            </c:ext>
          </c:extLst>
        </c:ser>
        <c:ser>
          <c:idx val="5"/>
          <c:order val="1"/>
          <c:tx>
            <c:strRef>
              <c:f>'Appendix 3 LTCF Resident Fluvax'!$S$112</c:f>
              <c:strCache>
                <c:ptCount val="1"/>
                <c:pt idx="0">
                  <c:v>% Uptake Respite Residents</c:v>
                </c:pt>
              </c:strCache>
            </c:strRef>
          </c:tx>
          <c:spPr>
            <a:solidFill>
              <a:srgbClr val="EB89A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'Appendix 3 LTCF Resident Fluvax'!$M$113:$M$126</c:f>
              <c:strCache>
                <c:ptCount val="14"/>
                <c:pt idx="0">
                  <c:v>HSE Dublin and North East</c:v>
                </c:pt>
                <c:pt idx="1">
                  <c:v>HSE Dublin and Midlands</c:v>
                </c:pt>
                <c:pt idx="2">
                  <c:v>HSE Dublin and South East</c:v>
                </c:pt>
                <c:pt idx="3">
                  <c:v>HSE South West</c:v>
                </c:pt>
                <c:pt idx="4">
                  <c:v>HSE Midwest</c:v>
                </c:pt>
                <c:pt idx="5">
                  <c:v>HSE West and North West</c:v>
                </c:pt>
                <c:pt idx="6">
                  <c:v>HSE Total</c:v>
                </c:pt>
                <c:pt idx="7">
                  <c:v>HSE Dublin and North East</c:v>
                </c:pt>
                <c:pt idx="8">
                  <c:v>HSE Dublin and Midlands</c:v>
                </c:pt>
                <c:pt idx="9">
                  <c:v>HSE Dublin and South East</c:v>
                </c:pt>
                <c:pt idx="10">
                  <c:v>HSE South West</c:v>
                </c:pt>
                <c:pt idx="11">
                  <c:v>HSE Midwest</c:v>
                </c:pt>
                <c:pt idx="12">
                  <c:v>HSE West and North West</c:v>
                </c:pt>
                <c:pt idx="13">
                  <c:v>Non-HSE/Private</c:v>
                </c:pt>
              </c:strCache>
            </c:strRef>
          </c:cat>
          <c:val>
            <c:numRef>
              <c:f>'Appendix 3 LTCF Resident Fluvax'!$S$113:$S$119</c:f>
              <c:numCache>
                <c:formatCode>0.0</c:formatCode>
                <c:ptCount val="7"/>
                <c:pt idx="0">
                  <c:v>100</c:v>
                </c:pt>
                <c:pt idx="1">
                  <c:v>0</c:v>
                </c:pt>
                <c:pt idx="2">
                  <c:v>51.111111111111107</c:v>
                </c:pt>
                <c:pt idx="3">
                  <c:v>88.888888888888886</c:v>
                </c:pt>
                <c:pt idx="4">
                  <c:v>65.789473684210535</c:v>
                </c:pt>
                <c:pt idx="5">
                  <c:v>76.19047619047619</c:v>
                </c:pt>
                <c:pt idx="6">
                  <c:v>65.833333333333329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1A-420E-B812-5080286B6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3343776"/>
        <c:axId val="740576496"/>
      </c:barChart>
      <c:catAx>
        <c:axId val="1503343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HSE-</a:t>
                </a:r>
                <a:r>
                  <a:rPr lang="en-US" sz="1000" b="0" i="0" u="none" strike="noStrike" baseline="0">
                    <a:effectLst/>
                  </a:rPr>
                  <a:t>Regional Health Area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0576496"/>
        <c:crosses val="autoZero"/>
        <c:auto val="1"/>
        <c:lblAlgn val="ctr"/>
        <c:lblOffset val="100"/>
        <c:noMultiLvlLbl val="0"/>
      </c:catAx>
      <c:valAx>
        <c:axId val="7405764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Uptake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3343776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'Appendix 3 LTCF Resident Fluvax'!$P$112</c:f>
              <c:strCache>
                <c:ptCount val="1"/>
                <c:pt idx="0">
                  <c:v>% Uptake LT Residents</c:v>
                </c:pt>
              </c:strCache>
            </c:strRef>
          </c:tx>
          <c:spPr>
            <a:solidFill>
              <a:srgbClr val="BA1F4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'Appendix 3 LTCF Resident Fluvax'!$M$120:$M$126</c:f>
              <c:strCache>
                <c:ptCount val="7"/>
                <c:pt idx="0">
                  <c:v>HSE Dublin and North East</c:v>
                </c:pt>
                <c:pt idx="1">
                  <c:v>HSE Dublin and Midlands</c:v>
                </c:pt>
                <c:pt idx="2">
                  <c:v>HSE Dublin and South East</c:v>
                </c:pt>
                <c:pt idx="3">
                  <c:v>HSE South West</c:v>
                </c:pt>
                <c:pt idx="4">
                  <c:v>HSE Midwest</c:v>
                </c:pt>
                <c:pt idx="5">
                  <c:v>HSE West and North West</c:v>
                </c:pt>
                <c:pt idx="6">
                  <c:v>Non-HSE/Private</c:v>
                </c:pt>
              </c:strCache>
            </c:strRef>
          </c:cat>
          <c:val>
            <c:numRef>
              <c:f>'Appendix 3 LTCF Resident Fluvax'!$P$120:$P$126</c:f>
              <c:numCache>
                <c:formatCode>0.0</c:formatCode>
                <c:ptCount val="7"/>
                <c:pt idx="0">
                  <c:v>70.063694267515913</c:v>
                </c:pt>
                <c:pt idx="1">
                  <c:v>92.48434237995825</c:v>
                </c:pt>
                <c:pt idx="2">
                  <c:v>91.878980891719735</c:v>
                </c:pt>
                <c:pt idx="3">
                  <c:v>93.037974683544306</c:v>
                </c:pt>
                <c:pt idx="4">
                  <c:v>94.143484626647151</c:v>
                </c:pt>
                <c:pt idx="5">
                  <c:v>73.417721518987349</c:v>
                </c:pt>
                <c:pt idx="6">
                  <c:v>90.734415029888979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5B-4CAF-9D0C-E69891B621ED}"/>
            </c:ext>
          </c:extLst>
        </c:ser>
        <c:ser>
          <c:idx val="5"/>
          <c:order val="1"/>
          <c:tx>
            <c:strRef>
              <c:f>'Appendix 3 LTCF Resident Fluvax'!$S$112</c:f>
              <c:strCache>
                <c:ptCount val="1"/>
                <c:pt idx="0">
                  <c:v>% Uptake Respite Residents</c:v>
                </c:pt>
              </c:strCache>
            </c:strRef>
          </c:tx>
          <c:spPr>
            <a:solidFill>
              <a:srgbClr val="EB89A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'Appendix 3 LTCF Resident Fluvax'!$M$120:$M$126</c:f>
              <c:strCache>
                <c:ptCount val="7"/>
                <c:pt idx="0">
                  <c:v>HSE Dublin and North East</c:v>
                </c:pt>
                <c:pt idx="1">
                  <c:v>HSE Dublin and Midlands</c:v>
                </c:pt>
                <c:pt idx="2">
                  <c:v>HSE Dublin and South East</c:v>
                </c:pt>
                <c:pt idx="3">
                  <c:v>HSE South West</c:v>
                </c:pt>
                <c:pt idx="4">
                  <c:v>HSE Midwest</c:v>
                </c:pt>
                <c:pt idx="5">
                  <c:v>HSE West and North West</c:v>
                </c:pt>
                <c:pt idx="6">
                  <c:v>Non-HSE/Private</c:v>
                </c:pt>
              </c:strCache>
            </c:strRef>
          </c:cat>
          <c:val>
            <c:numRef>
              <c:f>'Appendix 3 LTCF Resident Fluvax'!$S$120:$S$126</c:f>
              <c:numCache>
                <c:formatCode>0.0</c:formatCode>
                <c:ptCount val="7"/>
                <c:pt idx="0">
                  <c:v>100</c:v>
                </c:pt>
                <c:pt idx="1">
                  <c:v>100</c:v>
                </c:pt>
                <c:pt idx="2">
                  <c:v>33.333333333333329</c:v>
                </c:pt>
                <c:pt idx="3">
                  <c:v>66.666666666666657</c:v>
                </c:pt>
                <c:pt idx="4">
                  <c:v>91.666666666666657</c:v>
                </c:pt>
                <c:pt idx="5">
                  <c:v>80</c:v>
                </c:pt>
                <c:pt idx="6">
                  <c:v>79.545454545454547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5B-4CAF-9D0C-E69891B621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3343776"/>
        <c:axId val="740576496"/>
      </c:barChart>
      <c:catAx>
        <c:axId val="1503343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Non-HSE/Private-</a:t>
                </a:r>
                <a:r>
                  <a:rPr lang="en-US" sz="1000" b="0" i="0" u="none" strike="noStrike" baseline="0">
                    <a:effectLst/>
                  </a:rPr>
                  <a:t>Regional Health Area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0576496"/>
        <c:crosses val="autoZero"/>
        <c:auto val="1"/>
        <c:lblAlgn val="ctr"/>
        <c:lblOffset val="100"/>
        <c:noMultiLvlLbl val="0"/>
      </c:catAx>
      <c:valAx>
        <c:axId val="7405764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Uptake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3343776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82</xdr:row>
      <xdr:rowOff>179070</xdr:rowOff>
    </xdr:from>
    <xdr:to>
      <xdr:col>12</xdr:col>
      <xdr:colOff>68580</xdr:colOff>
      <xdr:row>97</xdr:row>
      <xdr:rowOff>179070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467B82B-0C93-4331-A260-E79FDFD6DE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239</xdr:row>
      <xdr:rowOff>0</xdr:rowOff>
    </xdr:from>
    <xdr:to>
      <xdr:col>16</xdr:col>
      <xdr:colOff>990601</xdr:colOff>
      <xdr:row>253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4A4FE8D-0F4E-4D2A-8937-E9579A0E7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255</xdr:row>
      <xdr:rowOff>0</xdr:rowOff>
    </xdr:from>
    <xdr:to>
      <xdr:col>15</xdr:col>
      <xdr:colOff>523875</xdr:colOff>
      <xdr:row>269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0D6695B-C7C5-473D-A92A-CC62087A9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255</xdr:row>
      <xdr:rowOff>0</xdr:rowOff>
    </xdr:from>
    <xdr:to>
      <xdr:col>19</xdr:col>
      <xdr:colOff>38100</xdr:colOff>
      <xdr:row>269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72890F6-E2C3-463E-B93C-BBFCD35C5E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1219200</xdr:colOff>
      <xdr:row>239</xdr:row>
      <xdr:rowOff>7620</xdr:rowOff>
    </xdr:from>
    <xdr:to>
      <xdr:col>22</xdr:col>
      <xdr:colOff>845821</xdr:colOff>
      <xdr:row>253</xdr:row>
      <xdr:rowOff>83820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D5475FF-53B1-4E79-BCB2-DA1B5309F7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128</xdr:row>
      <xdr:rowOff>0</xdr:rowOff>
    </xdr:from>
    <xdr:to>
      <xdr:col>17</xdr:col>
      <xdr:colOff>542925</xdr:colOff>
      <xdr:row>142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2E4179B-1411-49B1-8818-E16CCDC093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523875</xdr:colOff>
      <xdr:row>128</xdr:row>
      <xdr:rowOff>9525</xdr:rowOff>
    </xdr:from>
    <xdr:to>
      <xdr:col>23</xdr:col>
      <xdr:colOff>685800</xdr:colOff>
      <xdr:row>142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388F30F-54A1-42AE-8CAE-ECD887C709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143</xdr:row>
      <xdr:rowOff>0</xdr:rowOff>
    </xdr:from>
    <xdr:to>
      <xdr:col>17</xdr:col>
      <xdr:colOff>514350</xdr:colOff>
      <xdr:row>157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E2EA3D2-EF5A-4A50-B008-4F2315E109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0</xdr:colOff>
      <xdr:row>143</xdr:row>
      <xdr:rowOff>0</xdr:rowOff>
    </xdr:from>
    <xdr:to>
      <xdr:col>23</xdr:col>
      <xdr:colOff>733425</xdr:colOff>
      <xdr:row>157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6983C36-AABD-4E98-AD09-D690891A30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Resp%20&amp;%20VPD\Health%20care%20workers%20-%20immunisation\Returns\2022-2023%20Season\Final%20FluVax%20Uptake%20Report%202022-2023\HPSC%20FluVax%20Uptake%20Report%202022-2023-Appendices-V2.0-With%20Contacts%20for%20NIO.xlsx" TargetMode="External"/><Relationship Id="rId1" Type="http://schemas.openxmlformats.org/officeDocument/2006/relationships/externalLinkPath" Target="/Resp%20&amp;%20VPD/Health%20care%20workers%20-%20immunisation/Returns/2022-2023%20Season/Final%20FluVax%20Uptake%20Report%202022-2023/HPSC%20FluVax%20Uptake%20Report%202022-2023-Appendices-V2.0-With%20Contacts%20for%20N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rveys 2021-22 vs 2022-23"/>
      <sheetName val="Summary Tables"/>
      <sheetName val="Appendix 1 Hospital HCW Fluvax"/>
      <sheetName val="Appendix 2 LTCF HCW Fluvax"/>
      <sheetName val="Appendix 3 LTCF Resident Fluvax"/>
    </sheetNames>
    <sheetDataSet>
      <sheetData sheetId="0"/>
      <sheetData sheetId="1"/>
      <sheetData sheetId="2">
        <row r="62">
          <cell r="AC62">
            <v>1669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7B1EB-745D-43BA-881B-9BAA7CC07A12}">
  <dimension ref="A1:K11"/>
  <sheetViews>
    <sheetView tabSelected="1" workbookViewId="0">
      <selection activeCell="A2" sqref="A2"/>
    </sheetView>
  </sheetViews>
  <sheetFormatPr defaultColWidth="9.109375" defaultRowHeight="12" x14ac:dyDescent="0.25"/>
  <cols>
    <col min="1" max="1" width="21.109375" style="12" bestFit="1" customWidth="1"/>
    <col min="2" max="2" width="16.6640625" style="12" bestFit="1" customWidth="1"/>
    <col min="3" max="3" width="13.6640625" style="12" customWidth="1"/>
    <col min="4" max="4" width="8.5546875" style="12" customWidth="1"/>
    <col min="5" max="5" width="11.44140625" style="12" customWidth="1"/>
    <col min="6" max="6" width="7.44140625" style="12" customWidth="1"/>
    <col min="7" max="7" width="14.33203125" style="12" customWidth="1"/>
    <col min="8" max="8" width="8.5546875" style="12" customWidth="1"/>
    <col min="9" max="9" width="10.88671875" style="12" customWidth="1"/>
    <col min="10" max="10" width="7.33203125" style="12" customWidth="1"/>
    <col min="11" max="11" width="19.109375" style="12" customWidth="1"/>
    <col min="12" max="16384" width="9.109375" style="12"/>
  </cols>
  <sheetData>
    <row r="1" spans="1:11" x14ac:dyDescent="0.25">
      <c r="A1" s="108"/>
      <c r="B1" s="108"/>
      <c r="C1" s="151" t="s">
        <v>1495</v>
      </c>
      <c r="D1" s="151"/>
      <c r="E1" s="151"/>
      <c r="F1" s="151"/>
      <c r="G1" s="151" t="s">
        <v>1461</v>
      </c>
      <c r="H1" s="151"/>
      <c r="I1" s="151"/>
      <c r="J1" s="151"/>
      <c r="K1" s="109"/>
    </row>
    <row r="2" spans="1:11" ht="52.5" customHeight="1" x14ac:dyDescent="0.25">
      <c r="A2" s="148" t="s">
        <v>1462</v>
      </c>
      <c r="B2" s="65" t="s">
        <v>1463</v>
      </c>
      <c r="C2" s="110" t="s">
        <v>1464</v>
      </c>
      <c r="D2" s="110" t="s">
        <v>1465</v>
      </c>
      <c r="E2" s="110" t="s">
        <v>1466</v>
      </c>
      <c r="F2" s="110" t="s">
        <v>1467</v>
      </c>
      <c r="G2" s="110" t="s">
        <v>1468</v>
      </c>
      <c r="H2" s="110" t="s">
        <v>1465</v>
      </c>
      <c r="I2" s="110" t="s">
        <v>1466</v>
      </c>
      <c r="J2" s="110" t="s">
        <v>1467</v>
      </c>
      <c r="K2" s="111" t="s">
        <v>1481</v>
      </c>
    </row>
    <row r="3" spans="1:11" x14ac:dyDescent="0.25">
      <c r="A3" s="149" t="s">
        <v>1469</v>
      </c>
      <c r="B3" s="75" t="s">
        <v>1470</v>
      </c>
      <c r="C3" s="112">
        <v>51</v>
      </c>
      <c r="D3" s="112">
        <v>77588</v>
      </c>
      <c r="E3" s="112">
        <v>39411</v>
      </c>
      <c r="F3" s="79">
        <v>50.8</v>
      </c>
      <c r="G3" s="112">
        <v>46</v>
      </c>
      <c r="H3" s="112">
        <v>72512</v>
      </c>
      <c r="I3" s="112">
        <v>39477</v>
      </c>
      <c r="J3" s="79">
        <v>54.4</v>
      </c>
      <c r="K3" s="113">
        <v>-3.6</v>
      </c>
    </row>
    <row r="4" spans="1:11" x14ac:dyDescent="0.25">
      <c r="A4" s="150"/>
      <c r="B4" s="114" t="s">
        <v>1471</v>
      </c>
      <c r="C4" s="115">
        <v>55</v>
      </c>
      <c r="D4" s="115">
        <v>82090</v>
      </c>
      <c r="E4" s="115">
        <v>41266</v>
      </c>
      <c r="F4" s="116">
        <v>50.3</v>
      </c>
      <c r="G4" s="115">
        <v>49</v>
      </c>
      <c r="H4" s="115">
        <v>75812</v>
      </c>
      <c r="I4" s="115">
        <v>41053</v>
      </c>
      <c r="J4" s="116">
        <v>54.2</v>
      </c>
      <c r="K4" s="113">
        <v>-3.9</v>
      </c>
    </row>
    <row r="5" spans="1:11" x14ac:dyDescent="0.25">
      <c r="A5" s="149" t="s">
        <v>1472</v>
      </c>
      <c r="B5" s="75" t="s">
        <v>1470</v>
      </c>
      <c r="C5" s="117">
        <v>157</v>
      </c>
      <c r="D5" s="117">
        <v>10182</v>
      </c>
      <c r="E5" s="117">
        <v>4297</v>
      </c>
      <c r="F5" s="79">
        <v>42.2</v>
      </c>
      <c r="G5" s="117">
        <v>171</v>
      </c>
      <c r="H5" s="117">
        <v>9134</v>
      </c>
      <c r="I5" s="117">
        <v>4888</v>
      </c>
      <c r="J5" s="79">
        <v>53.5</v>
      </c>
      <c r="K5" s="113">
        <v>-11.3</v>
      </c>
    </row>
    <row r="6" spans="1:11" x14ac:dyDescent="0.25">
      <c r="A6" s="150"/>
      <c r="B6" s="114" t="s">
        <v>1471</v>
      </c>
      <c r="C6" s="118">
        <v>217</v>
      </c>
      <c r="D6" s="118">
        <v>16966</v>
      </c>
      <c r="E6" s="118">
        <v>7269</v>
      </c>
      <c r="F6" s="116">
        <v>42.8</v>
      </c>
      <c r="G6" s="118">
        <v>219</v>
      </c>
      <c r="H6" s="118">
        <v>14791</v>
      </c>
      <c r="I6" s="118">
        <v>7240</v>
      </c>
      <c r="J6" s="116">
        <v>48.9</v>
      </c>
      <c r="K6" s="113">
        <v>-6.1</v>
      </c>
    </row>
    <row r="7" spans="1:11" x14ac:dyDescent="0.25">
      <c r="A7" s="149" t="s">
        <v>1473</v>
      </c>
      <c r="B7" s="75" t="s">
        <v>1470</v>
      </c>
      <c r="C7" s="117" t="s">
        <v>1487</v>
      </c>
      <c r="D7" s="117">
        <v>1205</v>
      </c>
      <c r="E7" s="117">
        <v>1072</v>
      </c>
      <c r="F7" s="79">
        <v>89</v>
      </c>
      <c r="G7" s="112" t="s">
        <v>1488</v>
      </c>
      <c r="H7" s="112">
        <v>2440</v>
      </c>
      <c r="I7" s="112">
        <v>2227</v>
      </c>
      <c r="J7" s="79">
        <v>91.3</v>
      </c>
      <c r="K7" s="113">
        <v>-2.2999999999999998</v>
      </c>
    </row>
    <row r="8" spans="1:11" x14ac:dyDescent="0.25">
      <c r="A8" s="150"/>
      <c r="B8" s="114" t="s">
        <v>1471</v>
      </c>
      <c r="C8" s="118" t="s">
        <v>1489</v>
      </c>
      <c r="D8" s="118">
        <v>3547</v>
      </c>
      <c r="E8" s="118">
        <v>3197</v>
      </c>
      <c r="F8" s="116">
        <v>90.1</v>
      </c>
      <c r="G8" s="115" t="s">
        <v>1490</v>
      </c>
      <c r="H8" s="115">
        <v>5444</v>
      </c>
      <c r="I8" s="115">
        <v>5105</v>
      </c>
      <c r="J8" s="79">
        <v>93.8</v>
      </c>
      <c r="K8" s="113">
        <v>-3.7</v>
      </c>
    </row>
    <row r="9" spans="1:11" x14ac:dyDescent="0.25">
      <c r="A9" s="149" t="s">
        <v>1474</v>
      </c>
      <c r="B9" s="75" t="s">
        <v>1470</v>
      </c>
      <c r="C9" s="117" t="s">
        <v>1491</v>
      </c>
      <c r="D9" s="117">
        <v>120</v>
      </c>
      <c r="E9" s="117">
        <v>79</v>
      </c>
      <c r="F9" s="79">
        <v>65.8</v>
      </c>
      <c r="G9" s="112" t="s">
        <v>1492</v>
      </c>
      <c r="H9" s="117">
        <v>260</v>
      </c>
      <c r="I9" s="117">
        <v>192</v>
      </c>
      <c r="J9" s="79">
        <v>73.8</v>
      </c>
      <c r="K9" s="113">
        <v>-8</v>
      </c>
    </row>
    <row r="10" spans="1:11" x14ac:dyDescent="0.25">
      <c r="A10" s="150"/>
      <c r="B10" s="114" t="s">
        <v>1471</v>
      </c>
      <c r="C10" s="118" t="s">
        <v>1493</v>
      </c>
      <c r="D10" s="118">
        <v>164</v>
      </c>
      <c r="E10" s="118">
        <v>114</v>
      </c>
      <c r="F10" s="116">
        <v>69.5</v>
      </c>
      <c r="G10" s="115" t="s">
        <v>1494</v>
      </c>
      <c r="H10" s="118">
        <v>312</v>
      </c>
      <c r="I10" s="118">
        <v>227</v>
      </c>
      <c r="J10" s="116">
        <v>72.8</v>
      </c>
      <c r="K10" s="113">
        <v>-3.3</v>
      </c>
    </row>
    <row r="11" spans="1:11" ht="65.25" customHeight="1" x14ac:dyDescent="0.25">
      <c r="A11" s="119" t="s">
        <v>1475</v>
      </c>
    </row>
  </sheetData>
  <mergeCells count="6">
    <mergeCell ref="A9:A10"/>
    <mergeCell ref="C1:F1"/>
    <mergeCell ref="G1:J1"/>
    <mergeCell ref="A3:A4"/>
    <mergeCell ref="A5:A6"/>
    <mergeCell ref="A7:A8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22619-E856-4B78-83D7-A83D95DB0B09}">
  <dimension ref="A1:AF17"/>
  <sheetViews>
    <sheetView zoomScale="80" zoomScaleNormal="80" workbookViewId="0">
      <pane ySplit="2" topLeftCell="A3" activePane="bottomLeft" state="frozen"/>
      <selection pane="bottomLeft" activeCell="A2" sqref="A2"/>
    </sheetView>
  </sheetViews>
  <sheetFormatPr defaultColWidth="9.109375" defaultRowHeight="13.8" x14ac:dyDescent="0.3"/>
  <cols>
    <col min="1" max="1" width="8.6640625" style="144" customWidth="1"/>
    <col min="2" max="2" width="48.33203125" style="120" customWidth="1"/>
    <col min="3" max="3" width="7.88671875" style="120" customWidth="1"/>
    <col min="4" max="4" width="10.88671875" style="120" customWidth="1"/>
    <col min="5" max="5" width="8.44140625" style="120" customWidth="1"/>
    <col min="6" max="7" width="14.88671875" style="120" customWidth="1"/>
    <col min="8" max="8" width="22.44140625" style="120" customWidth="1"/>
    <col min="9" max="9" width="2.33203125" style="120" customWidth="1"/>
    <col min="10" max="10" width="6.109375" style="144" customWidth="1"/>
    <col min="11" max="11" width="18.5546875" style="120" bestFit="1" customWidth="1"/>
    <col min="12" max="12" width="22.33203125" style="120" customWidth="1"/>
    <col min="13" max="13" width="7" style="145" customWidth="1"/>
    <col min="14" max="14" width="10.33203125" style="145" customWidth="1"/>
    <col min="15" max="15" width="9.44140625" style="145" customWidth="1"/>
    <col min="16" max="16" width="18.109375" style="145" customWidth="1"/>
    <col min="17" max="17" width="14.6640625" style="145" customWidth="1"/>
    <col min="18" max="18" width="22.6640625" style="145" customWidth="1"/>
    <col min="19" max="19" width="2.44140625" style="120" customWidth="1"/>
    <col min="20" max="20" width="5.5546875" style="120" customWidth="1"/>
    <col min="21" max="21" width="19" style="144" customWidth="1"/>
    <col min="22" max="22" width="21.88671875" style="120" customWidth="1"/>
    <col min="23" max="23" width="11" style="120" customWidth="1"/>
    <col min="24" max="24" width="10.88671875" style="120" customWidth="1"/>
    <col min="25" max="25" width="9.44140625" style="120" customWidth="1"/>
    <col min="26" max="26" width="9.5546875" style="120" customWidth="1"/>
    <col min="27" max="27" width="10" style="120" customWidth="1"/>
    <col min="28" max="28" width="9.5546875" style="120" customWidth="1"/>
    <col min="29" max="29" width="20.109375" style="120" customWidth="1"/>
    <col min="30" max="30" width="26" style="120" customWidth="1"/>
    <col min="31" max="31" width="19" style="120" customWidth="1"/>
    <col min="32" max="32" width="27.5546875" style="120" customWidth="1"/>
    <col min="33" max="16384" width="9.109375" style="120"/>
  </cols>
  <sheetData>
    <row r="1" spans="1:32" x14ac:dyDescent="0.3">
      <c r="A1" s="152" t="s">
        <v>1476</v>
      </c>
      <c r="B1" s="152"/>
      <c r="C1" s="152"/>
      <c r="D1" s="152"/>
      <c r="E1" s="152"/>
      <c r="F1" s="152"/>
      <c r="G1" s="152"/>
      <c r="H1" s="152"/>
      <c r="J1" s="152" t="s">
        <v>1477</v>
      </c>
      <c r="K1" s="152"/>
      <c r="L1" s="152"/>
      <c r="M1" s="152"/>
      <c r="N1" s="152"/>
      <c r="O1" s="152"/>
      <c r="P1" s="152"/>
      <c r="Q1" s="152"/>
      <c r="R1" s="121"/>
      <c r="T1" s="152" t="s">
        <v>1478</v>
      </c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</row>
    <row r="2" spans="1:32" ht="55.2" x14ac:dyDescent="0.3">
      <c r="A2" s="25" t="s">
        <v>588</v>
      </c>
      <c r="B2" s="24" t="s">
        <v>1486</v>
      </c>
      <c r="C2" s="122" t="s">
        <v>11</v>
      </c>
      <c r="D2" s="122" t="s">
        <v>12</v>
      </c>
      <c r="E2" s="122" t="s">
        <v>582</v>
      </c>
      <c r="F2" s="122" t="s">
        <v>32</v>
      </c>
      <c r="G2" s="123" t="s">
        <v>1480</v>
      </c>
      <c r="H2" s="123" t="s">
        <v>1481</v>
      </c>
      <c r="J2" s="25" t="s">
        <v>553</v>
      </c>
      <c r="K2" s="24" t="s">
        <v>9</v>
      </c>
      <c r="L2" s="25" t="s">
        <v>1479</v>
      </c>
      <c r="M2" s="122" t="s">
        <v>11</v>
      </c>
      <c r="N2" s="122" t="s">
        <v>12</v>
      </c>
      <c r="O2" s="122" t="s">
        <v>555</v>
      </c>
      <c r="P2" s="122" t="s">
        <v>32</v>
      </c>
      <c r="Q2" s="123" t="s">
        <v>1480</v>
      </c>
      <c r="R2" s="123" t="s">
        <v>1481</v>
      </c>
      <c r="T2" s="24" t="s">
        <v>553</v>
      </c>
      <c r="U2" s="25" t="s">
        <v>9</v>
      </c>
      <c r="V2" s="147" t="s">
        <v>1213</v>
      </c>
      <c r="W2" s="122" t="s">
        <v>1178</v>
      </c>
      <c r="X2" s="122" t="s">
        <v>1179</v>
      </c>
      <c r="Y2" s="122" t="s">
        <v>1180</v>
      </c>
      <c r="Z2" s="122" t="s">
        <v>1181</v>
      </c>
      <c r="AA2" s="122" t="s">
        <v>1182</v>
      </c>
      <c r="AB2" s="122" t="s">
        <v>1183</v>
      </c>
      <c r="AC2" s="123" t="s">
        <v>1483</v>
      </c>
      <c r="AD2" s="123" t="s">
        <v>1482</v>
      </c>
      <c r="AE2" s="123" t="s">
        <v>1484</v>
      </c>
      <c r="AF2" s="123" t="s">
        <v>1485</v>
      </c>
    </row>
    <row r="3" spans="1:32" x14ac:dyDescent="0.3">
      <c r="A3" s="124">
        <f>'Appendix 1 Hospital HCW Fluvax'!D59</f>
        <v>12</v>
      </c>
      <c r="B3" s="124" t="str">
        <f>'Appendix 1 Hospital HCW Fluvax'!E59</f>
        <v>Dublin and Midlands Hospitals</v>
      </c>
      <c r="C3" s="125">
        <f>'Appendix 1 Hospital HCW Fluvax'!F59</f>
        <v>21153</v>
      </c>
      <c r="D3" s="125">
        <f>'Appendix 1 Hospital HCW Fluvax'!G59</f>
        <v>11406</v>
      </c>
      <c r="E3" s="129">
        <f>'Appendix 1 Hospital HCW Fluvax'!H59</f>
        <v>53.921429584456106</v>
      </c>
      <c r="F3" s="128">
        <f>'Appendix 1 Hospital HCW Fluvax'!AA59</f>
        <v>999</v>
      </c>
      <c r="G3" s="126">
        <v>56.5</v>
      </c>
      <c r="H3" s="126">
        <f t="shared" ref="H3:H11" si="0">E3-G3</f>
        <v>-2.5785704155438935</v>
      </c>
      <c r="J3" s="127">
        <f>'Appendix 2 LTCF HCW Fluvax'!J224</f>
        <v>7</v>
      </c>
      <c r="K3" s="127" t="str">
        <f>'Appendix 2 LTCF HCW Fluvax'!K224</f>
        <v>HSE</v>
      </c>
      <c r="L3" s="127" t="str">
        <f>'Appendix 2 LTCF HCW Fluvax'!L224</f>
        <v>HSE Dublin and Midlands</v>
      </c>
      <c r="M3" s="128">
        <f>'Appendix 2 LTCF HCW Fluvax'!M224</f>
        <v>1256</v>
      </c>
      <c r="N3" s="128">
        <f>'Appendix 2 LTCF HCW Fluvax'!N224</f>
        <v>379</v>
      </c>
      <c r="O3" s="129">
        <f>'Appendix 2 LTCF HCW Fluvax'!O224</f>
        <v>30.17515923566879</v>
      </c>
      <c r="P3" s="128">
        <f>'Appendix 2 LTCF HCW Fluvax'!AH224</f>
        <v>35</v>
      </c>
      <c r="Q3" s="130">
        <v>48.473486877343333</v>
      </c>
      <c r="R3" s="126">
        <f>O3-Q3</f>
        <v>-18.298327641674543</v>
      </c>
      <c r="T3" s="131">
        <f>'Appendix 3 LTCF Resident Fluvax'!K113</f>
        <v>5</v>
      </c>
      <c r="U3" s="131" t="str">
        <f>'Appendix 3 LTCF Resident Fluvax'!L113</f>
        <v>HSE</v>
      </c>
      <c r="V3" s="131" t="str">
        <f>'Appendix 3 LTCF Resident Fluvax'!M113</f>
        <v>HSE Dublin and North East</v>
      </c>
      <c r="W3" s="132">
        <f>'Appendix 3 LTCF Resident Fluvax'!N113</f>
        <v>179</v>
      </c>
      <c r="X3" s="132">
        <f>'Appendix 3 LTCF Resident Fluvax'!O113</f>
        <v>167</v>
      </c>
      <c r="Y3" s="133">
        <f>'Appendix 3 LTCF Resident Fluvax'!P113</f>
        <v>93.296089385474858</v>
      </c>
      <c r="Z3" s="132">
        <f>'Appendix 3 LTCF Resident Fluvax'!Q113</f>
        <v>7</v>
      </c>
      <c r="AA3" s="132">
        <f>'Appendix 3 LTCF Resident Fluvax'!R113</f>
        <v>7</v>
      </c>
      <c r="AB3" s="133">
        <f>'Appendix 3 LTCF Resident Fluvax'!S113</f>
        <v>100</v>
      </c>
      <c r="AC3" s="130">
        <v>90.206185567010309</v>
      </c>
      <c r="AD3" s="126">
        <f>Y3-AC3</f>
        <v>3.0899038184645491</v>
      </c>
      <c r="AE3" s="130">
        <v>100</v>
      </c>
      <c r="AF3" s="130">
        <f>AB3-AE3</f>
        <v>0</v>
      </c>
    </row>
    <row r="4" spans="1:32" x14ac:dyDescent="0.3">
      <c r="A4" s="124">
        <f>'Appendix 1 Hospital HCW Fluvax'!D60</f>
        <v>9</v>
      </c>
      <c r="B4" s="124" t="str">
        <f>'Appendix 1 Hospital HCW Fluvax'!E60</f>
        <v>Dublin and North East Hospitals</v>
      </c>
      <c r="C4" s="125">
        <f>'Appendix 1 Hospital HCW Fluvax'!F60</f>
        <v>11985</v>
      </c>
      <c r="D4" s="125">
        <f>'Appendix 1 Hospital HCW Fluvax'!G60</f>
        <v>6157</v>
      </c>
      <c r="E4" s="129">
        <f>'Appendix 1 Hospital HCW Fluvax'!H60</f>
        <v>51.372549019607838</v>
      </c>
      <c r="F4" s="128">
        <f>'Appendix 1 Hospital HCW Fluvax'!AA60</f>
        <v>352</v>
      </c>
      <c r="G4" s="126">
        <v>56.6</v>
      </c>
      <c r="H4" s="126">
        <f t="shared" si="0"/>
        <v>-5.2274509803921632</v>
      </c>
      <c r="J4" s="127">
        <f>'Appendix 2 LTCF HCW Fluvax'!J225</f>
        <v>19</v>
      </c>
      <c r="K4" s="127" t="str">
        <f>'Appendix 2 LTCF HCW Fluvax'!K225</f>
        <v>HSE</v>
      </c>
      <c r="L4" s="127" t="str">
        <f>'Appendix 2 LTCF HCW Fluvax'!L225</f>
        <v>HSE Dublin and North East</v>
      </c>
      <c r="M4" s="128">
        <f>'Appendix 2 LTCF HCW Fluvax'!M225</f>
        <v>2186</v>
      </c>
      <c r="N4" s="128">
        <f>'Appendix 2 LTCF HCW Fluvax'!N225</f>
        <v>941</v>
      </c>
      <c r="O4" s="129">
        <f>'Appendix 2 LTCF HCW Fluvax'!O225</f>
        <v>43.046660567246107</v>
      </c>
      <c r="P4" s="128">
        <f>'Appendix 2 LTCF HCW Fluvax'!AH225</f>
        <v>43</v>
      </c>
      <c r="Q4" s="130">
        <v>51.925465838509325</v>
      </c>
      <c r="R4" s="126">
        <f>O4-Q4</f>
        <v>-8.8788052712632179</v>
      </c>
      <c r="T4" s="131">
        <f>'Appendix 3 LTCF Resident Fluvax'!K114</f>
        <v>6</v>
      </c>
      <c r="U4" s="131" t="str">
        <f>'Appendix 3 LTCF Resident Fluvax'!L114</f>
        <v>HSE</v>
      </c>
      <c r="V4" s="131" t="str">
        <f>'Appendix 3 LTCF Resident Fluvax'!M114</f>
        <v>HSE Dublin and Midlands</v>
      </c>
      <c r="W4" s="132">
        <f>'Appendix 3 LTCF Resident Fluvax'!N114</f>
        <v>205</v>
      </c>
      <c r="X4" s="132">
        <f>'Appendix 3 LTCF Resident Fluvax'!O114</f>
        <v>198</v>
      </c>
      <c r="Y4" s="133">
        <f>'Appendix 3 LTCF Resident Fluvax'!P114</f>
        <v>96.58536585365853</v>
      </c>
      <c r="Z4" s="132">
        <f>'Appendix 3 LTCF Resident Fluvax'!Q114</f>
        <v>0</v>
      </c>
      <c r="AA4" s="132">
        <f>'Appendix 3 LTCF Resident Fluvax'!R114</f>
        <v>0</v>
      </c>
      <c r="AB4" s="146" t="s">
        <v>688</v>
      </c>
      <c r="AC4" s="130">
        <v>80.193236714975853</v>
      </c>
      <c r="AD4" s="126">
        <f t="shared" ref="AD4:AD17" si="1">Y4-AC4</f>
        <v>16.392129138682677</v>
      </c>
      <c r="AE4" s="130">
        <v>77.272727272727266</v>
      </c>
      <c r="AF4" s="130" t="s">
        <v>688</v>
      </c>
    </row>
    <row r="5" spans="1:32" x14ac:dyDescent="0.3">
      <c r="A5" s="124">
        <f>'Appendix 1 Hospital HCW Fluvax'!D61</f>
        <v>11</v>
      </c>
      <c r="B5" s="124" t="str">
        <f>'Appendix 1 Hospital HCW Fluvax'!E61</f>
        <v>Dublin and South East Hospitals</v>
      </c>
      <c r="C5" s="125">
        <f>'Appendix 1 Hospital HCW Fluvax'!F61</f>
        <v>14575</v>
      </c>
      <c r="D5" s="125">
        <f>'Appendix 1 Hospital HCW Fluvax'!G61</f>
        <v>8245</v>
      </c>
      <c r="E5" s="129">
        <f>'Appendix 1 Hospital HCW Fluvax'!H61</f>
        <v>56.569468267581478</v>
      </c>
      <c r="F5" s="128">
        <f>'Appendix 1 Hospital HCW Fluvax'!AA61</f>
        <v>648</v>
      </c>
      <c r="G5" s="126">
        <v>61.2</v>
      </c>
      <c r="H5" s="126">
        <f t="shared" si="0"/>
        <v>-4.6305317324185253</v>
      </c>
      <c r="J5" s="127">
        <f>'Appendix 2 LTCF HCW Fluvax'!J226</f>
        <v>67</v>
      </c>
      <c r="K5" s="127" t="str">
        <f>'Appendix 2 LTCF HCW Fluvax'!K226</f>
        <v>HSE</v>
      </c>
      <c r="L5" s="127" t="str">
        <f>'Appendix 2 LTCF HCW Fluvax'!L226</f>
        <v>HSE Dublin and South East</v>
      </c>
      <c r="M5" s="128">
        <f>'Appendix 2 LTCF HCW Fluvax'!M226</f>
        <v>2304</v>
      </c>
      <c r="N5" s="128">
        <f>'Appendix 2 LTCF HCW Fluvax'!N226</f>
        <v>1229</v>
      </c>
      <c r="O5" s="129">
        <f>'Appendix 2 LTCF HCW Fluvax'!O226</f>
        <v>53.342013888888886</v>
      </c>
      <c r="P5" s="128">
        <f>'Appendix 2 LTCF HCW Fluvax'!AH226</f>
        <v>6</v>
      </c>
      <c r="Q5" s="130">
        <v>52.910052910052904</v>
      </c>
      <c r="R5" s="126">
        <f t="shared" ref="R5:R17" si="2">O5-Q5</f>
        <v>0.43196097883598128</v>
      </c>
      <c r="T5" s="131">
        <f>'Appendix 3 LTCF Resident Fluvax'!K115</f>
        <v>5</v>
      </c>
      <c r="U5" s="131" t="str">
        <f>'Appendix 3 LTCF Resident Fluvax'!L115</f>
        <v>HSE</v>
      </c>
      <c r="V5" s="131" t="str">
        <f>'Appendix 3 LTCF Resident Fluvax'!M115</f>
        <v>HSE Dublin and South East</v>
      </c>
      <c r="W5" s="132">
        <f>'Appendix 3 LTCF Resident Fluvax'!N115</f>
        <v>150</v>
      </c>
      <c r="X5" s="132">
        <f>'Appendix 3 LTCF Resident Fluvax'!O115</f>
        <v>119</v>
      </c>
      <c r="Y5" s="133">
        <f>'Appendix 3 LTCF Resident Fluvax'!P115</f>
        <v>79.333333333333329</v>
      </c>
      <c r="Z5" s="132">
        <f>'Appendix 3 LTCF Resident Fluvax'!Q115</f>
        <v>45</v>
      </c>
      <c r="AA5" s="132">
        <f>'Appendix 3 LTCF Resident Fluvax'!R115</f>
        <v>23</v>
      </c>
      <c r="AB5" s="133">
        <f>'Appendix 3 LTCF Resident Fluvax'!S115</f>
        <v>51.111111111111107</v>
      </c>
      <c r="AC5" s="130">
        <v>92.600422832980982</v>
      </c>
      <c r="AD5" s="126">
        <f t="shared" si="1"/>
        <v>-13.267089499647653</v>
      </c>
      <c r="AE5" s="130">
        <v>78.571428571428569</v>
      </c>
      <c r="AF5" s="130">
        <f t="shared" ref="AF5:AF17" si="3">AB5-AE5</f>
        <v>-27.460317460317462</v>
      </c>
    </row>
    <row r="6" spans="1:32" x14ac:dyDescent="0.3">
      <c r="A6" s="124">
        <f>'Appendix 1 Hospital HCW Fluvax'!D62</f>
        <v>6</v>
      </c>
      <c r="B6" s="124" t="str">
        <f>'Appendix 1 Hospital HCW Fluvax'!E62</f>
        <v>Mid West Hospitals</v>
      </c>
      <c r="C6" s="125">
        <f>'Appendix 1 Hospital HCW Fluvax'!F62</f>
        <v>6019</v>
      </c>
      <c r="D6" s="125">
        <f>'Appendix 1 Hospital HCW Fluvax'!G62</f>
        <v>3223</v>
      </c>
      <c r="E6" s="129">
        <f>'Appendix 1 Hospital HCW Fluvax'!H62</f>
        <v>53.547100847316834</v>
      </c>
      <c r="F6" s="128">
        <f>'Appendix 1 Hospital HCW Fluvax'!AA62</f>
        <v>439</v>
      </c>
      <c r="G6" s="126">
        <v>59.8</v>
      </c>
      <c r="H6" s="126">
        <v>48.109869646182496</v>
      </c>
      <c r="J6" s="127">
        <f>'Appendix 2 LTCF HCW Fluvax'!J227</f>
        <v>3</v>
      </c>
      <c r="K6" s="127" t="str">
        <f>'Appendix 2 LTCF HCW Fluvax'!K227</f>
        <v>HSE</v>
      </c>
      <c r="L6" s="127" t="str">
        <f>'Appendix 2 LTCF HCW Fluvax'!L227</f>
        <v>HSE Midwest</v>
      </c>
      <c r="M6" s="128">
        <f>'Appendix 2 LTCF HCW Fluvax'!M227</f>
        <v>272</v>
      </c>
      <c r="N6" s="128">
        <f>'Appendix 2 LTCF HCW Fluvax'!N227</f>
        <v>82</v>
      </c>
      <c r="O6" s="129">
        <f>'Appendix 2 LTCF HCW Fluvax'!O227</f>
        <v>30.147058823529409</v>
      </c>
      <c r="P6" s="128">
        <f>'Appendix 2 LTCF HCW Fluvax'!AH227</f>
        <v>1</v>
      </c>
      <c r="Q6" s="130">
        <v>58.950969213226912</v>
      </c>
      <c r="R6" s="126">
        <f t="shared" si="2"/>
        <v>-28.803910389697503</v>
      </c>
      <c r="T6" s="131">
        <f>'Appendix 3 LTCF Resident Fluvax'!K116</f>
        <v>12</v>
      </c>
      <c r="U6" s="131" t="str">
        <f>'Appendix 3 LTCF Resident Fluvax'!L116</f>
        <v>HSE</v>
      </c>
      <c r="V6" s="131" t="str">
        <f>'Appendix 3 LTCF Resident Fluvax'!M116</f>
        <v>HSE South West</v>
      </c>
      <c r="W6" s="132">
        <f>'Appendix 3 LTCF Resident Fluvax'!N116</f>
        <v>183</v>
      </c>
      <c r="X6" s="132">
        <f>'Appendix 3 LTCF Resident Fluvax'!O116</f>
        <v>155</v>
      </c>
      <c r="Y6" s="133">
        <f>'Appendix 3 LTCF Resident Fluvax'!P116</f>
        <v>84.699453551912569</v>
      </c>
      <c r="Z6" s="132">
        <f>'Appendix 3 LTCF Resident Fluvax'!Q116</f>
        <v>9</v>
      </c>
      <c r="AA6" s="132">
        <f>'Appendix 3 LTCF Resident Fluvax'!R116</f>
        <v>8</v>
      </c>
      <c r="AB6" s="133">
        <f>'Appendix 3 LTCF Resident Fluvax'!S116</f>
        <v>88.888888888888886</v>
      </c>
      <c r="AC6" s="130">
        <v>94.705882352941174</v>
      </c>
      <c r="AD6" s="126">
        <f t="shared" si="1"/>
        <v>-10.006428801028605</v>
      </c>
      <c r="AE6" s="130">
        <v>75.757575757575751</v>
      </c>
      <c r="AF6" s="130">
        <f t="shared" si="3"/>
        <v>13.131313131313135</v>
      </c>
    </row>
    <row r="7" spans="1:32" x14ac:dyDescent="0.3">
      <c r="A7" s="124">
        <f>'Appendix 1 Hospital HCW Fluvax'!D63</f>
        <v>7</v>
      </c>
      <c r="B7" s="124" t="str">
        <f>'Appendix 1 Hospital HCW Fluvax'!E63</f>
        <v>South West Hospitals</v>
      </c>
      <c r="C7" s="125">
        <f>'Appendix 1 Hospital HCW Fluvax'!F63</f>
        <v>10740</v>
      </c>
      <c r="D7" s="125">
        <f>'Appendix 1 Hospital HCW Fluvax'!G63</f>
        <v>5167</v>
      </c>
      <c r="E7" s="129">
        <f>'Appendix 1 Hospital HCW Fluvax'!H63</f>
        <v>48.109869646182496</v>
      </c>
      <c r="F7" s="128">
        <f>'Appendix 1 Hospital HCW Fluvax'!AA63</f>
        <v>58</v>
      </c>
      <c r="G7" s="126">
        <v>53.8</v>
      </c>
      <c r="H7" s="126">
        <f t="shared" si="0"/>
        <v>-5.6901303538175014</v>
      </c>
      <c r="J7" s="127">
        <f>'Appendix 2 LTCF HCW Fluvax'!J228</f>
        <v>12</v>
      </c>
      <c r="K7" s="127" t="str">
        <f>'Appendix 2 LTCF HCW Fluvax'!K228</f>
        <v>HSE</v>
      </c>
      <c r="L7" s="127" t="str">
        <f>'Appendix 2 LTCF HCW Fluvax'!L228</f>
        <v>HSE South West</v>
      </c>
      <c r="M7" s="128">
        <f>'Appendix 2 LTCF HCW Fluvax'!M228</f>
        <v>735</v>
      </c>
      <c r="N7" s="128">
        <f>'Appendix 2 LTCF HCW Fluvax'!N228</f>
        <v>343</v>
      </c>
      <c r="O7" s="129">
        <f>'Appendix 2 LTCF HCW Fluvax'!O228</f>
        <v>46.666666666666664</v>
      </c>
      <c r="P7" s="128">
        <f>'Appendix 2 LTCF HCW Fluvax'!AH228</f>
        <v>6</v>
      </c>
      <c r="Q7" s="130">
        <v>77.115384615384613</v>
      </c>
      <c r="R7" s="126">
        <f t="shared" si="2"/>
        <v>-30.448717948717949</v>
      </c>
      <c r="T7" s="131">
        <f>'Appendix 3 LTCF Resident Fluvax'!K117</f>
        <v>16</v>
      </c>
      <c r="U7" s="131" t="str">
        <f>'Appendix 3 LTCF Resident Fluvax'!L117</f>
        <v>HSE</v>
      </c>
      <c r="V7" s="131" t="str">
        <f>'Appendix 3 LTCF Resident Fluvax'!M117</f>
        <v>HSE Midwest</v>
      </c>
      <c r="W7" s="132">
        <f>'Appendix 3 LTCF Resident Fluvax'!N117</f>
        <v>335</v>
      </c>
      <c r="X7" s="132">
        <f>'Appendix 3 LTCF Resident Fluvax'!O117</f>
        <v>300</v>
      </c>
      <c r="Y7" s="133">
        <f>'Appendix 3 LTCF Resident Fluvax'!P117</f>
        <v>89.552238805970148</v>
      </c>
      <c r="Z7" s="132">
        <f>'Appendix 3 LTCF Resident Fluvax'!Q117</f>
        <v>38</v>
      </c>
      <c r="AA7" s="132">
        <f>'Appendix 3 LTCF Resident Fluvax'!R117</f>
        <v>25</v>
      </c>
      <c r="AB7" s="133">
        <f>'Appendix 3 LTCF Resident Fluvax'!S117</f>
        <v>65.789473684210535</v>
      </c>
      <c r="AC7" s="130">
        <v>94.444444444444443</v>
      </c>
      <c r="AD7" s="126">
        <f t="shared" si="1"/>
        <v>-4.8922056384742945</v>
      </c>
      <c r="AE7" s="130">
        <v>100</v>
      </c>
      <c r="AF7" s="130">
        <f t="shared" si="3"/>
        <v>-34.210526315789465</v>
      </c>
    </row>
    <row r="8" spans="1:32" x14ac:dyDescent="0.3">
      <c r="A8" s="124">
        <f>'Appendix 1 Hospital HCW Fluvax'!D64</f>
        <v>6</v>
      </c>
      <c r="B8" s="124" t="str">
        <f>'Appendix 1 Hospital HCW Fluvax'!E64</f>
        <v>West and North West Hospitals</v>
      </c>
      <c r="C8" s="125">
        <f>'Appendix 1 Hospital HCW Fluvax'!F64</f>
        <v>13116</v>
      </c>
      <c r="D8" s="125">
        <f>'Appendix 1 Hospital HCW Fluvax'!G64</f>
        <v>5213</v>
      </c>
      <c r="E8" s="129">
        <f>'Appendix 1 Hospital HCW Fluvax'!H64</f>
        <v>39.745349191826776</v>
      </c>
      <c r="F8" s="128">
        <f>'Appendix 1 Hospital HCW Fluvax'!AA64</f>
        <v>306</v>
      </c>
      <c r="G8" s="126">
        <v>38.200000000000003</v>
      </c>
      <c r="H8" s="126">
        <f t="shared" si="0"/>
        <v>1.545349191826773</v>
      </c>
      <c r="J8" s="127">
        <f>'Appendix 2 LTCF HCW Fluvax'!J229</f>
        <v>49</v>
      </c>
      <c r="K8" s="127" t="str">
        <f>'Appendix 2 LTCF HCW Fluvax'!K229</f>
        <v>HSE</v>
      </c>
      <c r="L8" s="127" t="str">
        <f>'Appendix 2 LTCF HCW Fluvax'!L229</f>
        <v>HSE West and North West</v>
      </c>
      <c r="M8" s="128">
        <f>'Appendix 2 LTCF HCW Fluvax'!M229</f>
        <v>3429</v>
      </c>
      <c r="N8" s="128">
        <f>'Appendix 2 LTCF HCW Fluvax'!N229</f>
        <v>1323</v>
      </c>
      <c r="O8" s="129">
        <f>'Appendix 2 LTCF HCW Fluvax'!O229</f>
        <v>38.582677165354326</v>
      </c>
      <c r="P8" s="128">
        <f>'Appendix 2 LTCF HCW Fluvax'!AH229</f>
        <v>29</v>
      </c>
      <c r="Q8" s="130">
        <v>44.549763033175353</v>
      </c>
      <c r="R8" s="126">
        <f t="shared" si="2"/>
        <v>-5.9670858678210266</v>
      </c>
      <c r="T8" s="131">
        <f>'Appendix 3 LTCF Resident Fluvax'!K118</f>
        <v>7</v>
      </c>
      <c r="U8" s="131" t="str">
        <f>'Appendix 3 LTCF Resident Fluvax'!L118</f>
        <v>HSE</v>
      </c>
      <c r="V8" s="131" t="str">
        <f>'Appendix 3 LTCF Resident Fluvax'!M118</f>
        <v>HSE West and North West</v>
      </c>
      <c r="W8" s="132">
        <f>'Appendix 3 LTCF Resident Fluvax'!N118</f>
        <v>153</v>
      </c>
      <c r="X8" s="132">
        <f>'Appendix 3 LTCF Resident Fluvax'!O118</f>
        <v>133</v>
      </c>
      <c r="Y8" s="133">
        <f>'Appendix 3 LTCF Resident Fluvax'!P118</f>
        <v>86.928104575163403</v>
      </c>
      <c r="Z8" s="132">
        <f>'Appendix 3 LTCF Resident Fluvax'!Q118</f>
        <v>21</v>
      </c>
      <c r="AA8" s="132">
        <f>'Appendix 3 LTCF Resident Fluvax'!R118</f>
        <v>16</v>
      </c>
      <c r="AB8" s="133">
        <f>'Appendix 3 LTCF Resident Fluvax'!S118</f>
        <v>76.19047619047619</v>
      </c>
      <c r="AC8" s="130">
        <v>89.27789934354486</v>
      </c>
      <c r="AD8" s="126">
        <f t="shared" si="1"/>
        <v>-2.3497947683814573</v>
      </c>
      <c r="AE8" s="130">
        <v>65.882352941176464</v>
      </c>
      <c r="AF8" s="130">
        <f t="shared" si="3"/>
        <v>10.308123249299726</v>
      </c>
    </row>
    <row r="9" spans="1:32" x14ac:dyDescent="0.3">
      <c r="A9" s="124">
        <f>'Appendix 1 Hospital HCW Fluvax'!D65</f>
        <v>4</v>
      </c>
      <c r="B9" s="124" t="str">
        <f>'Appendix 1 Hospital HCW Fluvax'!E65</f>
        <v>Outside Regional Areas/Private Hospitals</v>
      </c>
      <c r="C9" s="125">
        <f>'Appendix 1 Hospital HCW Fluvax'!F65</f>
        <v>4502</v>
      </c>
      <c r="D9" s="125">
        <f>'Appendix 1 Hospital HCW Fluvax'!G65</f>
        <v>1855</v>
      </c>
      <c r="E9" s="129">
        <f>'Appendix 1 Hospital HCW Fluvax'!H65</f>
        <v>41.203909373611729</v>
      </c>
      <c r="F9" s="128">
        <f>'Appendix 1 Hospital HCW Fluvax'!AA65</f>
        <v>50</v>
      </c>
      <c r="G9" s="126">
        <v>47.8</v>
      </c>
      <c r="H9" s="126">
        <f t="shared" si="0"/>
        <v>-6.5960906263882677</v>
      </c>
      <c r="J9" s="138">
        <f>'Appendix 2 LTCF HCW Fluvax'!J230</f>
        <v>157</v>
      </c>
      <c r="K9" s="138" t="str">
        <f>'Appendix 2 LTCF HCW Fluvax'!K230</f>
        <v>HSE Total</v>
      </c>
      <c r="L9" s="138" t="str">
        <f>'Appendix 2 LTCF HCW Fluvax'!L230</f>
        <v>HSE Total</v>
      </c>
      <c r="M9" s="139">
        <f>'Appendix 2 LTCF HCW Fluvax'!M230</f>
        <v>10182</v>
      </c>
      <c r="N9" s="139">
        <f>'Appendix 2 LTCF HCW Fluvax'!N230</f>
        <v>4297</v>
      </c>
      <c r="O9" s="136">
        <f>'Appendix 2 LTCF HCW Fluvax'!O230</f>
        <v>42.201924965625615</v>
      </c>
      <c r="P9" s="139">
        <f>'Appendix 2 LTCF HCW Fluvax'!AH230</f>
        <v>120</v>
      </c>
      <c r="Q9" s="140">
        <v>53.514342018830739</v>
      </c>
      <c r="R9" s="137">
        <f t="shared" si="2"/>
        <v>-11.312417053205124</v>
      </c>
      <c r="T9" s="141">
        <f>'Appendix 3 LTCF Resident Fluvax'!K119</f>
        <v>51</v>
      </c>
      <c r="U9" s="141" t="str">
        <f>'Appendix 3 LTCF Resident Fluvax'!L119</f>
        <v>HSE Total</v>
      </c>
      <c r="V9" s="141" t="str">
        <f>'Appendix 3 LTCF Resident Fluvax'!M119</f>
        <v>HSE Total</v>
      </c>
      <c r="W9" s="142">
        <f>'Appendix 3 LTCF Resident Fluvax'!N119</f>
        <v>1205</v>
      </c>
      <c r="X9" s="142">
        <f>'Appendix 3 LTCF Resident Fluvax'!O119</f>
        <v>1072</v>
      </c>
      <c r="Y9" s="143">
        <f>'Appendix 3 LTCF Resident Fluvax'!P119</f>
        <v>88.962655601659748</v>
      </c>
      <c r="Z9" s="142">
        <f>'Appendix 3 LTCF Resident Fluvax'!Q119</f>
        <v>120</v>
      </c>
      <c r="AA9" s="142">
        <f>'Appendix 3 LTCF Resident Fluvax'!R119</f>
        <v>79</v>
      </c>
      <c r="AB9" s="143">
        <f>'Appendix 3 LTCF Resident Fluvax'!S119</f>
        <v>65.833333333333329</v>
      </c>
      <c r="AC9" s="140">
        <v>91.270491803278688</v>
      </c>
      <c r="AD9" s="137">
        <f t="shared" si="1"/>
        <v>-2.3078362016189402</v>
      </c>
      <c r="AE9" s="140">
        <v>73.846153846153854</v>
      </c>
      <c r="AF9" s="140">
        <f t="shared" si="3"/>
        <v>-8.0128205128205252</v>
      </c>
    </row>
    <row r="10" spans="1:32" x14ac:dyDescent="0.3">
      <c r="A10" s="134">
        <f>'Appendix 1 Hospital HCW Fluvax'!D66</f>
        <v>51</v>
      </c>
      <c r="B10" s="134" t="str">
        <f>'Appendix 1 Hospital HCW Fluvax'!E66</f>
        <v>Total excl private</v>
      </c>
      <c r="C10" s="135">
        <f>'Appendix 1 Hospital HCW Fluvax'!F66</f>
        <v>77588</v>
      </c>
      <c r="D10" s="135">
        <f>'Appendix 1 Hospital HCW Fluvax'!G66</f>
        <v>39411</v>
      </c>
      <c r="E10" s="136">
        <f>'Appendix 1 Hospital HCW Fluvax'!H66</f>
        <v>50.795226065886482</v>
      </c>
      <c r="F10" s="139">
        <f>'Appendix 1 Hospital HCW Fluvax'!AA66</f>
        <v>2802</v>
      </c>
      <c r="G10" s="137">
        <v>54.442023389232133</v>
      </c>
      <c r="H10" s="137">
        <f t="shared" si="0"/>
        <v>-3.6467973233456519</v>
      </c>
      <c r="J10" s="127">
        <f>'Appendix 2 LTCF HCW Fluvax'!J231</f>
        <v>12</v>
      </c>
      <c r="K10" s="127" t="str">
        <f>'Appendix 2 LTCF HCW Fluvax'!K231</f>
        <v>Non-HSE/Private</v>
      </c>
      <c r="L10" s="127" t="str">
        <f>'Appendix 2 LTCF HCW Fluvax'!L231</f>
        <v>HSE Dublin and Midlands</v>
      </c>
      <c r="M10" s="128">
        <f>'Appendix 2 LTCF HCW Fluvax'!M231</f>
        <v>1993</v>
      </c>
      <c r="N10" s="128">
        <f>'Appendix 2 LTCF HCW Fluvax'!N231</f>
        <v>844</v>
      </c>
      <c r="O10" s="129">
        <f>'Appendix 2 LTCF HCW Fluvax'!O231</f>
        <v>42.348218765679881</v>
      </c>
      <c r="P10" s="128">
        <f>'Appendix 2 LTCF HCW Fluvax'!AH231</f>
        <v>4</v>
      </c>
      <c r="Q10" s="130">
        <v>47.542735042735039</v>
      </c>
      <c r="R10" s="126">
        <f t="shared" si="2"/>
        <v>-5.1945162770551576</v>
      </c>
      <c r="T10" s="131">
        <f>'Appendix 3 LTCF Resident Fluvax'!K120</f>
        <v>4</v>
      </c>
      <c r="U10" s="131" t="str">
        <f>'Appendix 3 LTCF Resident Fluvax'!L120</f>
        <v>Non-HSE/Private</v>
      </c>
      <c r="V10" s="131" t="str">
        <f>'Appendix 3 LTCF Resident Fluvax'!M120</f>
        <v>HSE Dublin and North East</v>
      </c>
      <c r="W10" s="132">
        <f>'Appendix 3 LTCF Resident Fluvax'!N120</f>
        <v>157</v>
      </c>
      <c r="X10" s="132">
        <f>'Appendix 3 LTCF Resident Fluvax'!O120</f>
        <v>110</v>
      </c>
      <c r="Y10" s="133">
        <f>'Appendix 3 LTCF Resident Fluvax'!P120</f>
        <v>70.063694267515913</v>
      </c>
      <c r="Z10" s="132">
        <f>'Appendix 3 LTCF Resident Fluvax'!Q120</f>
        <v>6</v>
      </c>
      <c r="AA10" s="132">
        <f>'Appendix 3 LTCF Resident Fluvax'!R120</f>
        <v>6</v>
      </c>
      <c r="AB10" s="133">
        <f>'Appendix 3 LTCF Resident Fluvax'!S120</f>
        <v>100</v>
      </c>
      <c r="AC10" s="130">
        <v>96.058091286307061</v>
      </c>
      <c r="AD10" s="126">
        <f t="shared" si="1"/>
        <v>-25.994397018791148</v>
      </c>
      <c r="AE10" s="130">
        <v>50</v>
      </c>
      <c r="AF10" s="130">
        <f t="shared" si="3"/>
        <v>50</v>
      </c>
    </row>
    <row r="11" spans="1:32" x14ac:dyDescent="0.3">
      <c r="A11" s="134">
        <f>'Appendix 1 Hospital HCW Fluvax'!D67</f>
        <v>55</v>
      </c>
      <c r="B11" s="134" t="str">
        <f>'Appendix 1 Hospital HCW Fluvax'!E67</f>
        <v>Total incl private</v>
      </c>
      <c r="C11" s="135">
        <f>'Appendix 1 Hospital HCW Fluvax'!F67</f>
        <v>82090</v>
      </c>
      <c r="D11" s="135">
        <f>'Appendix 1 Hospital HCW Fluvax'!G67</f>
        <v>41266</v>
      </c>
      <c r="E11" s="136">
        <f>'Appendix 1 Hospital HCW Fluvax'!H67</f>
        <v>50.269216713363384</v>
      </c>
      <c r="F11" s="139">
        <f>'Appendix 1 Hospital HCW Fluvax'!AA67</f>
        <v>2852</v>
      </c>
      <c r="G11" s="137">
        <v>54.151057880018996</v>
      </c>
      <c r="H11" s="137">
        <f t="shared" si="0"/>
        <v>-3.8818411666556116</v>
      </c>
      <c r="J11" s="127">
        <f>'Appendix 2 LTCF HCW Fluvax'!J232</f>
        <v>11</v>
      </c>
      <c r="K11" s="127" t="str">
        <f>'Appendix 2 LTCF HCW Fluvax'!K232</f>
        <v>Non-HSE/Private</v>
      </c>
      <c r="L11" s="127" t="str">
        <f>'Appendix 2 LTCF HCW Fluvax'!L232</f>
        <v>HSE Dublin and North East</v>
      </c>
      <c r="M11" s="128">
        <f>'Appendix 2 LTCF HCW Fluvax'!M232</f>
        <v>838</v>
      </c>
      <c r="N11" s="128">
        <f>'Appendix 2 LTCF HCW Fluvax'!N232</f>
        <v>343</v>
      </c>
      <c r="O11" s="129">
        <f>'Appendix 2 LTCF HCW Fluvax'!O232</f>
        <v>40.930787589498806</v>
      </c>
      <c r="P11" s="128">
        <f>'Appendix 2 LTCF HCW Fluvax'!AH232</f>
        <v>0</v>
      </c>
      <c r="Q11" s="130">
        <v>58.917197452229296</v>
      </c>
      <c r="R11" s="126">
        <f t="shared" si="2"/>
        <v>-17.98640986273049</v>
      </c>
      <c r="T11" s="131">
        <f>'Appendix 3 LTCF Resident Fluvax'!K121</f>
        <v>8</v>
      </c>
      <c r="U11" s="131" t="str">
        <f>'Appendix 3 LTCF Resident Fluvax'!L121</f>
        <v>Non-HSE/Private</v>
      </c>
      <c r="V11" s="131" t="str">
        <f>'Appendix 3 LTCF Resident Fluvax'!M121</f>
        <v>HSE Dublin and Midlands</v>
      </c>
      <c r="W11" s="132">
        <f>'Appendix 3 LTCF Resident Fluvax'!N121</f>
        <v>479</v>
      </c>
      <c r="X11" s="132">
        <f>'Appendix 3 LTCF Resident Fluvax'!O121</f>
        <v>443</v>
      </c>
      <c r="Y11" s="133">
        <f>'Appendix 3 LTCF Resident Fluvax'!P121</f>
        <v>92.48434237995825</v>
      </c>
      <c r="Z11" s="132">
        <f>'Appendix 3 LTCF Resident Fluvax'!Q121</f>
        <v>3</v>
      </c>
      <c r="AA11" s="132">
        <f>'Appendix 3 LTCF Resident Fluvax'!R121</f>
        <v>3</v>
      </c>
      <c r="AB11" s="133">
        <f>'Appendix 3 LTCF Resident Fluvax'!S121</f>
        <v>100</v>
      </c>
      <c r="AC11" s="130">
        <v>91.873589164785557</v>
      </c>
      <c r="AD11" s="126">
        <f t="shared" si="1"/>
        <v>0.61075321517269288</v>
      </c>
      <c r="AE11" s="130">
        <v>57.142857142857139</v>
      </c>
      <c r="AF11" s="130">
        <f t="shared" si="3"/>
        <v>42.857142857142861</v>
      </c>
    </row>
    <row r="12" spans="1:32" x14ac:dyDescent="0.3">
      <c r="A12" s="124">
        <f>'Appendix 1 Hospital HCW Fluvax'!D68</f>
        <v>5</v>
      </c>
      <c r="B12" s="124" t="str">
        <f>'Appendix 1 Hospital HCW Fluvax'!E68</f>
        <v>Children Hospitals Only</v>
      </c>
      <c r="C12" s="125">
        <f>'Appendix 1 Hospital HCW Fluvax'!F68</f>
        <v>4980</v>
      </c>
      <c r="D12" s="125">
        <f>'Appendix 1 Hospital HCW Fluvax'!G68</f>
        <v>2803</v>
      </c>
      <c r="E12" s="129">
        <f>'Appendix 1 Hospital HCW Fluvax'!H68</f>
        <v>56.285140562248991</v>
      </c>
      <c r="F12" s="125">
        <f>'[1]Appendix 1 Hospital HCW Fluvax'!AC62</f>
        <v>1669</v>
      </c>
      <c r="G12" s="126" t="s">
        <v>688</v>
      </c>
      <c r="H12" s="137" t="s">
        <v>688</v>
      </c>
      <c r="J12" s="127">
        <f>'Appendix 2 LTCF HCW Fluvax'!J233</f>
        <v>21</v>
      </c>
      <c r="K12" s="127" t="str">
        <f>'Appendix 2 LTCF HCW Fluvax'!K233</f>
        <v>Non-HSE/Private</v>
      </c>
      <c r="L12" s="127" t="str">
        <f>'Appendix 2 LTCF HCW Fluvax'!L233</f>
        <v>HSE Dublin and South East</v>
      </c>
      <c r="M12" s="128">
        <f>'Appendix 2 LTCF HCW Fluvax'!M233</f>
        <v>2061</v>
      </c>
      <c r="N12" s="128">
        <f>'Appendix 2 LTCF HCW Fluvax'!N233</f>
        <v>1004</v>
      </c>
      <c r="O12" s="129">
        <f>'Appendix 2 LTCF HCW Fluvax'!O233</f>
        <v>48.71421639980592</v>
      </c>
      <c r="P12" s="128">
        <f>'Appendix 2 LTCF HCW Fluvax'!AH233</f>
        <v>12</v>
      </c>
      <c r="Q12" s="140">
        <v>37.903225806451616</v>
      </c>
      <c r="R12" s="137">
        <f t="shared" si="2"/>
        <v>10.810990593354305</v>
      </c>
      <c r="T12" s="131">
        <f>'Appendix 3 LTCF Resident Fluvax'!K122</f>
        <v>19</v>
      </c>
      <c r="U12" s="131" t="str">
        <f>'Appendix 3 LTCF Resident Fluvax'!L122</f>
        <v>Non-HSE/Private</v>
      </c>
      <c r="V12" s="131" t="str">
        <f>'Appendix 3 LTCF Resident Fluvax'!M122</f>
        <v>HSE Dublin and South East</v>
      </c>
      <c r="W12" s="132">
        <f>'Appendix 3 LTCF Resident Fluvax'!N122</f>
        <v>628</v>
      </c>
      <c r="X12" s="132">
        <f>'Appendix 3 LTCF Resident Fluvax'!O122</f>
        <v>577</v>
      </c>
      <c r="Y12" s="133">
        <f>'Appendix 3 LTCF Resident Fluvax'!P122</f>
        <v>91.878980891719735</v>
      </c>
      <c r="Z12" s="132">
        <f>'Appendix 3 LTCF Resident Fluvax'!Q122</f>
        <v>3</v>
      </c>
      <c r="AA12" s="132">
        <f>'Appendix 3 LTCF Resident Fluvax'!R122</f>
        <v>1</v>
      </c>
      <c r="AB12" s="133">
        <f>'Appendix 3 LTCF Resident Fluvax'!S122</f>
        <v>33.333333333333329</v>
      </c>
      <c r="AC12" s="130">
        <v>94.850299401197603</v>
      </c>
      <c r="AD12" s="126">
        <f t="shared" si="1"/>
        <v>-2.971318509477868</v>
      </c>
      <c r="AE12" s="130">
        <v>100</v>
      </c>
      <c r="AF12" s="130">
        <f t="shared" si="3"/>
        <v>-66.666666666666671</v>
      </c>
    </row>
    <row r="13" spans="1:32" x14ac:dyDescent="0.3">
      <c r="J13" s="127">
        <f>'Appendix 2 LTCF HCW Fluvax'!J234</f>
        <v>5</v>
      </c>
      <c r="K13" s="127" t="str">
        <f>'Appendix 2 LTCF HCW Fluvax'!K234</f>
        <v>Non-HSE/Private</v>
      </c>
      <c r="L13" s="127" t="str">
        <f>'Appendix 2 LTCF HCW Fluvax'!L234</f>
        <v>HSE Midwest</v>
      </c>
      <c r="M13" s="128">
        <f>'Appendix 2 LTCF HCW Fluvax'!M234</f>
        <v>742</v>
      </c>
      <c r="N13" s="128">
        <f>'Appendix 2 LTCF HCW Fluvax'!N234</f>
        <v>283</v>
      </c>
      <c r="O13" s="129">
        <f>'Appendix 2 LTCF HCW Fluvax'!O234</f>
        <v>38.140161725067387</v>
      </c>
      <c r="P13" s="128">
        <f>'Appendix 2 LTCF HCW Fluvax'!AH234</f>
        <v>11</v>
      </c>
      <c r="Q13" s="130">
        <v>40.818102697998256</v>
      </c>
      <c r="R13" s="126">
        <f t="shared" si="2"/>
        <v>-2.6779409729308696</v>
      </c>
      <c r="T13" s="131">
        <f>'Appendix 3 LTCF Resident Fluvax'!K123</f>
        <v>6</v>
      </c>
      <c r="U13" s="131" t="str">
        <f>'Appendix 3 LTCF Resident Fluvax'!L123</f>
        <v>Non-HSE/Private</v>
      </c>
      <c r="V13" s="131" t="str">
        <f>'Appendix 3 LTCF Resident Fluvax'!M123</f>
        <v>HSE South West</v>
      </c>
      <c r="W13" s="132">
        <f>'Appendix 3 LTCF Resident Fluvax'!N123</f>
        <v>316</v>
      </c>
      <c r="X13" s="132">
        <f>'Appendix 3 LTCF Resident Fluvax'!O123</f>
        <v>294</v>
      </c>
      <c r="Y13" s="133">
        <f>'Appendix 3 LTCF Resident Fluvax'!P123</f>
        <v>93.037974683544306</v>
      </c>
      <c r="Z13" s="132">
        <f>'Appendix 3 LTCF Resident Fluvax'!Q123</f>
        <v>15</v>
      </c>
      <c r="AA13" s="132">
        <f>'Appendix 3 LTCF Resident Fluvax'!R123</f>
        <v>10</v>
      </c>
      <c r="AB13" s="133">
        <f>'Appendix 3 LTCF Resident Fluvax'!S123</f>
        <v>66.666666666666657</v>
      </c>
      <c r="AC13" s="130">
        <v>98.071625344352626</v>
      </c>
      <c r="AD13" s="126">
        <f t="shared" si="1"/>
        <v>-5.0336506608083198</v>
      </c>
      <c r="AE13" s="130">
        <v>81.818181818181827</v>
      </c>
      <c r="AF13" s="130">
        <f t="shared" si="3"/>
        <v>-15.15151515151517</v>
      </c>
    </row>
    <row r="14" spans="1:32" x14ac:dyDescent="0.3">
      <c r="J14" s="127">
        <f>'Appendix 2 LTCF HCW Fluvax'!J235</f>
        <v>6</v>
      </c>
      <c r="K14" s="127" t="str">
        <f>'Appendix 2 LTCF HCW Fluvax'!K235</f>
        <v>Non-HSE/Private</v>
      </c>
      <c r="L14" s="127" t="str">
        <f>'Appendix 2 LTCF HCW Fluvax'!L235</f>
        <v>HSE South West</v>
      </c>
      <c r="M14" s="128">
        <f>'Appendix 2 LTCF HCW Fluvax'!M235</f>
        <v>771</v>
      </c>
      <c r="N14" s="128">
        <f>'Appendix 2 LTCF HCW Fluvax'!N235</f>
        <v>343</v>
      </c>
      <c r="O14" s="129">
        <f>'Appendix 2 LTCF HCW Fluvax'!O235</f>
        <v>44.487678339818416</v>
      </c>
      <c r="P14" s="128">
        <f>'Appendix 2 LTCF HCW Fluvax'!AH235</f>
        <v>7</v>
      </c>
      <c r="Q14" s="130">
        <v>41.320754716981135</v>
      </c>
      <c r="R14" s="126">
        <f>O14-Q14</f>
        <v>3.166923622837281</v>
      </c>
      <c r="T14" s="131">
        <f>'Appendix 3 LTCF Resident Fluvax'!K124</f>
        <v>13</v>
      </c>
      <c r="U14" s="131" t="str">
        <f>'Appendix 3 LTCF Resident Fluvax'!L124</f>
        <v>Non-HSE/Private</v>
      </c>
      <c r="V14" s="131" t="str">
        <f>'Appendix 3 LTCF Resident Fluvax'!M124</f>
        <v>HSE Midwest</v>
      </c>
      <c r="W14" s="132">
        <f>'Appendix 3 LTCF Resident Fluvax'!N124</f>
        <v>683</v>
      </c>
      <c r="X14" s="132">
        <f>'Appendix 3 LTCF Resident Fluvax'!O124</f>
        <v>643</v>
      </c>
      <c r="Y14" s="133">
        <f>'Appendix 3 LTCF Resident Fluvax'!P124</f>
        <v>94.143484626647151</v>
      </c>
      <c r="Z14" s="132">
        <f>'Appendix 3 LTCF Resident Fluvax'!Q124</f>
        <v>12</v>
      </c>
      <c r="AA14" s="132">
        <f>'Appendix 3 LTCF Resident Fluvax'!R124</f>
        <v>11</v>
      </c>
      <c r="AB14" s="133">
        <f>'Appendix 3 LTCF Resident Fluvax'!S124</f>
        <v>91.666666666666657</v>
      </c>
      <c r="AC14" s="130">
        <v>97.269624573378849</v>
      </c>
      <c r="AD14" s="126">
        <f t="shared" si="1"/>
        <v>-3.1261399467316977</v>
      </c>
      <c r="AE14" s="130">
        <v>43.75</v>
      </c>
      <c r="AF14" s="130">
        <f t="shared" si="3"/>
        <v>47.916666666666657</v>
      </c>
    </row>
    <row r="15" spans="1:32" x14ac:dyDescent="0.3">
      <c r="J15" s="127">
        <f>'Appendix 2 LTCF HCW Fluvax'!J236</f>
        <v>5</v>
      </c>
      <c r="K15" s="127" t="str">
        <f>'Appendix 2 LTCF HCW Fluvax'!K236</f>
        <v>Non-HSE/Private</v>
      </c>
      <c r="L15" s="127" t="str">
        <f>'Appendix 2 LTCF HCW Fluvax'!L236</f>
        <v>HSE West and North West</v>
      </c>
      <c r="M15" s="128">
        <f>'Appendix 2 LTCF HCW Fluvax'!M236</f>
        <v>379</v>
      </c>
      <c r="N15" s="128">
        <f>'Appendix 2 LTCF HCW Fluvax'!N236</f>
        <v>155</v>
      </c>
      <c r="O15" s="129">
        <f>'Appendix 2 LTCF HCW Fluvax'!O236</f>
        <v>40.897097625329813</v>
      </c>
      <c r="P15" s="128">
        <f>'Appendix 2 LTCF HCW Fluvax'!AH236</f>
        <v>0</v>
      </c>
      <c r="Q15" s="130" t="s">
        <v>688</v>
      </c>
      <c r="R15" s="126" t="s">
        <v>688</v>
      </c>
      <c r="T15" s="131">
        <f>'Appendix 3 LTCF Resident Fluvax'!K125</f>
        <v>3</v>
      </c>
      <c r="U15" s="131" t="str">
        <f>'Appendix 3 LTCF Resident Fluvax'!L125</f>
        <v>Non-HSE/Private</v>
      </c>
      <c r="V15" s="131" t="str">
        <f>'Appendix 3 LTCF Resident Fluvax'!M125</f>
        <v>HSE West and North West</v>
      </c>
      <c r="W15" s="132">
        <f>'Appendix 3 LTCF Resident Fluvax'!N125</f>
        <v>79</v>
      </c>
      <c r="X15" s="132">
        <f>'Appendix 3 LTCF Resident Fluvax'!O125</f>
        <v>58</v>
      </c>
      <c r="Y15" s="133">
        <f>'Appendix 3 LTCF Resident Fluvax'!P125</f>
        <v>73.417721518987349</v>
      </c>
      <c r="Z15" s="132">
        <f>'Appendix 3 LTCF Resident Fluvax'!Q125</f>
        <v>5</v>
      </c>
      <c r="AA15" s="132">
        <f>'Appendix 3 LTCF Resident Fluvax'!R125</f>
        <v>4</v>
      </c>
      <c r="AB15" s="133">
        <f>'Appendix 3 LTCF Resident Fluvax'!S125</f>
        <v>80</v>
      </c>
      <c r="AC15" s="130">
        <v>98.305084745762713</v>
      </c>
      <c r="AD15" s="126">
        <f t="shared" si="1"/>
        <v>-24.887363226775364</v>
      </c>
      <c r="AE15" s="130">
        <v>100</v>
      </c>
      <c r="AF15" s="130">
        <f t="shared" si="3"/>
        <v>-20</v>
      </c>
    </row>
    <row r="16" spans="1:32" x14ac:dyDescent="0.3">
      <c r="J16" s="138">
        <f>'Appendix 2 LTCF HCW Fluvax'!J237</f>
        <v>60</v>
      </c>
      <c r="K16" s="138" t="str">
        <f>'Appendix 2 LTCF HCW Fluvax'!K237</f>
        <v>Non-HSE/Private Total</v>
      </c>
      <c r="L16" s="138" t="str">
        <f>'Appendix 2 LTCF HCW Fluvax'!L237</f>
        <v>Non-HSE/Private Total</v>
      </c>
      <c r="M16" s="139">
        <f>'Appendix 2 LTCF HCW Fluvax'!M237</f>
        <v>6784</v>
      </c>
      <c r="N16" s="139">
        <f>'Appendix 2 LTCF HCW Fluvax'!N237</f>
        <v>2972</v>
      </c>
      <c r="O16" s="136">
        <f>'Appendix 2 LTCF HCW Fluvax'!O237</f>
        <v>43.808962264150942</v>
      </c>
      <c r="P16" s="139">
        <f>'Appendix 2 LTCF HCW Fluvax'!AH237</f>
        <v>34</v>
      </c>
      <c r="Q16" s="140">
        <v>41.576807495138766</v>
      </c>
      <c r="R16" s="137">
        <f t="shared" si="2"/>
        <v>2.2321547690121761</v>
      </c>
      <c r="T16" s="141">
        <f>'Appendix 3 LTCF Resident Fluvax'!K126</f>
        <v>53</v>
      </c>
      <c r="U16" s="141" t="str">
        <f>'Appendix 3 LTCF Resident Fluvax'!L126</f>
        <v>Non-HSE/Private</v>
      </c>
      <c r="V16" s="141" t="str">
        <f>'Appendix 3 LTCF Resident Fluvax'!M126</f>
        <v>Non-HSE/Private</v>
      </c>
      <c r="W16" s="142">
        <f>'Appendix 3 LTCF Resident Fluvax'!N126</f>
        <v>2342</v>
      </c>
      <c r="X16" s="142">
        <f>'Appendix 3 LTCF Resident Fluvax'!O126</f>
        <v>2125</v>
      </c>
      <c r="Y16" s="143">
        <f>'Appendix 3 LTCF Resident Fluvax'!P126</f>
        <v>90.734415029888979</v>
      </c>
      <c r="Z16" s="142">
        <f>'Appendix 3 LTCF Resident Fluvax'!Q126</f>
        <v>44</v>
      </c>
      <c r="AA16" s="142">
        <f>'Appendix 3 LTCF Resident Fluvax'!R126</f>
        <v>35</v>
      </c>
      <c r="AB16" s="143">
        <f>'Appendix 3 LTCF Resident Fluvax'!S126</f>
        <v>79.545454545454547</v>
      </c>
      <c r="AC16" s="140">
        <v>95.805592543275637</v>
      </c>
      <c r="AD16" s="137">
        <f t="shared" si="1"/>
        <v>-5.0711775133866581</v>
      </c>
      <c r="AE16" s="140">
        <v>67.307692307692307</v>
      </c>
      <c r="AF16" s="140">
        <f t="shared" si="3"/>
        <v>12.23776223776224</v>
      </c>
    </row>
    <row r="17" spans="10:32" x14ac:dyDescent="0.3">
      <c r="J17" s="138">
        <f>'Appendix 2 LTCF HCW Fluvax'!J238</f>
        <v>217</v>
      </c>
      <c r="K17" s="138" t="str">
        <f>'Appendix 2 LTCF HCW Fluvax'!K238</f>
        <v>Total</v>
      </c>
      <c r="L17" s="138" t="str">
        <f>'Appendix 2 LTCF HCW Fluvax'!L238</f>
        <v>Total</v>
      </c>
      <c r="M17" s="139">
        <f>'Appendix 2 LTCF HCW Fluvax'!M238</f>
        <v>16966</v>
      </c>
      <c r="N17" s="139">
        <f>'Appendix 2 LTCF HCW Fluvax'!N238</f>
        <v>7269</v>
      </c>
      <c r="O17" s="136">
        <f>'Appendix 2 LTCF HCW Fluvax'!O238</f>
        <v>42.844512554520811</v>
      </c>
      <c r="P17" s="139">
        <f>'Appendix 2 LTCF HCW Fluvax'!AH238</f>
        <v>154</v>
      </c>
      <c r="Q17" s="140">
        <v>48.948685011155433</v>
      </c>
      <c r="R17" s="137">
        <f t="shared" si="2"/>
        <v>-6.1041724566346218</v>
      </c>
      <c r="T17" s="141">
        <f>'Appendix 3 LTCF Resident Fluvax'!K127</f>
        <v>104</v>
      </c>
      <c r="U17" s="141" t="str">
        <f>'Appendix 3 LTCF Resident Fluvax'!L127</f>
        <v>Total</v>
      </c>
      <c r="V17" s="141" t="str">
        <f>'Appendix 3 LTCF Resident Fluvax'!M127</f>
        <v>Total</v>
      </c>
      <c r="W17" s="142">
        <f>'Appendix 3 LTCF Resident Fluvax'!N127</f>
        <v>3547</v>
      </c>
      <c r="X17" s="142">
        <f>'Appendix 3 LTCF Resident Fluvax'!O127</f>
        <v>3197</v>
      </c>
      <c r="Y17" s="143">
        <f>'Appendix 3 LTCF Resident Fluvax'!P127</f>
        <v>90.132506343388769</v>
      </c>
      <c r="Z17" s="142">
        <f>'Appendix 3 LTCF Resident Fluvax'!Q127</f>
        <v>164</v>
      </c>
      <c r="AA17" s="142">
        <f>'Appendix 3 LTCF Resident Fluvax'!R127</f>
        <v>114</v>
      </c>
      <c r="AB17" s="143">
        <f>'Appendix 3 LTCF Resident Fluvax'!S127</f>
        <v>69.512195121951208</v>
      </c>
      <c r="AC17" s="140">
        <v>93.772961058045553</v>
      </c>
      <c r="AD17" s="137">
        <f t="shared" si="1"/>
        <v>-3.6404547146567836</v>
      </c>
      <c r="AE17" s="140">
        <v>72.756410256410248</v>
      </c>
      <c r="AF17" s="140">
        <f t="shared" si="3"/>
        <v>-3.24421513445904</v>
      </c>
    </row>
  </sheetData>
  <mergeCells count="3">
    <mergeCell ref="A1:H1"/>
    <mergeCell ref="J1:Q1"/>
    <mergeCell ref="T1:AF1"/>
  </mergeCells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8DA63-48CB-4C68-AE07-A5CF6980B3AB}">
  <dimension ref="A1:CY82"/>
  <sheetViews>
    <sheetView workbookViewId="0"/>
  </sheetViews>
  <sheetFormatPr defaultRowHeight="12" x14ac:dyDescent="0.25"/>
  <cols>
    <col min="1" max="1" width="6" style="4" customWidth="1"/>
    <col min="2" max="2" width="9.5546875" style="4" bestFit="1" customWidth="1"/>
    <col min="3" max="3" width="52" style="12" bestFit="1" customWidth="1"/>
    <col min="4" max="4" width="26.88671875" style="12" bestFit="1" customWidth="1"/>
    <col min="5" max="5" width="46" style="5" bestFit="1" customWidth="1"/>
    <col min="6" max="6" width="15.33203125" style="12" bestFit="1" customWidth="1"/>
    <col min="7" max="7" width="18.44140625" style="12" bestFit="1" customWidth="1"/>
    <col min="8" max="8" width="17.109375" style="12" bestFit="1" customWidth="1"/>
    <col min="9" max="11" width="17.88671875" style="12" bestFit="1" customWidth="1"/>
    <col min="12" max="12" width="17.44140625" style="12" bestFit="1" customWidth="1"/>
    <col min="13" max="13" width="14" style="12" bestFit="1" customWidth="1"/>
    <col min="14" max="14" width="13.33203125" style="12" bestFit="1" customWidth="1"/>
    <col min="15" max="15" width="16.5546875" style="12" bestFit="1" customWidth="1"/>
    <col min="16" max="16" width="14" style="12" bestFit="1" customWidth="1"/>
    <col min="17" max="17" width="13.44140625" style="12" bestFit="1" customWidth="1"/>
    <col min="18" max="18" width="11.5546875" style="12" bestFit="1" customWidth="1"/>
    <col min="19" max="19" width="14" style="12" bestFit="1" customWidth="1"/>
    <col min="20" max="20" width="12.88671875" style="12" bestFit="1" customWidth="1"/>
    <col min="21" max="21" width="11.88671875" style="12" bestFit="1" customWidth="1"/>
    <col min="22" max="22" width="14" style="12" bestFit="1" customWidth="1"/>
    <col min="23" max="23" width="12.88671875" style="12" bestFit="1" customWidth="1"/>
    <col min="24" max="24" width="16.109375" style="12" bestFit="1" customWidth="1"/>
    <col min="25" max="25" width="18.33203125" style="12" bestFit="1" customWidth="1"/>
    <col min="26" max="26" width="18.109375" style="12" bestFit="1" customWidth="1"/>
    <col min="27" max="27" width="17.6640625" style="12" bestFit="1" customWidth="1"/>
    <col min="28" max="28" width="15.5546875" style="12" bestFit="1" customWidth="1"/>
    <col min="29" max="29" width="12.88671875" style="12" bestFit="1" customWidth="1"/>
    <col min="30" max="30" width="13.44140625" style="12" bestFit="1" customWidth="1"/>
    <col min="31" max="31" width="36.88671875" style="12" bestFit="1" customWidth="1"/>
    <col min="32" max="32" width="79.6640625" style="12" bestFit="1" customWidth="1"/>
    <col min="33" max="33" width="7.109375" style="12" bestFit="1" customWidth="1"/>
    <col min="34" max="34" width="22.88671875" style="12" bestFit="1" customWidth="1"/>
    <col min="35" max="35" width="8.44140625" style="12" bestFit="1" customWidth="1"/>
    <col min="36" max="36" width="7.33203125" style="12" bestFit="1" customWidth="1"/>
    <col min="37" max="39" width="11.44140625" style="12" bestFit="1" customWidth="1"/>
    <col min="40" max="41" width="8.88671875" style="12"/>
    <col min="42" max="42" width="7.109375" style="12" bestFit="1" customWidth="1"/>
    <col min="43" max="43" width="8.88671875" style="12"/>
    <col min="44" max="44" width="8.33203125" style="12" bestFit="1" customWidth="1"/>
    <col min="45" max="45" width="7.33203125" style="12" bestFit="1" customWidth="1"/>
    <col min="46" max="48" width="11.44140625" style="12" bestFit="1" customWidth="1"/>
    <col min="49" max="50" width="9" style="12" bestFit="1" customWidth="1"/>
    <col min="51" max="51" width="7.109375" style="12" bestFit="1" customWidth="1"/>
    <col min="52" max="52" width="8.6640625" style="12" bestFit="1" customWidth="1"/>
    <col min="53" max="53" width="8.44140625" style="12" bestFit="1" customWidth="1"/>
    <col min="54" max="54" width="7.33203125" style="12" bestFit="1" customWidth="1"/>
    <col min="55" max="57" width="11.44140625" style="12" bestFit="1" customWidth="1"/>
    <col min="58" max="59" width="8.88671875" style="12"/>
    <col min="60" max="60" width="7.109375" style="12" bestFit="1" customWidth="1"/>
    <col min="61" max="61" width="8.6640625" style="12" bestFit="1" customWidth="1"/>
    <col min="62" max="62" width="8.44140625" style="12" bestFit="1" customWidth="1"/>
    <col min="63" max="63" width="7.33203125" style="12" bestFit="1" customWidth="1"/>
    <col min="64" max="66" width="11.44140625" style="12" bestFit="1" customWidth="1"/>
    <col min="67" max="68" width="8.88671875" style="12"/>
    <col min="69" max="69" width="9" style="12" bestFit="1" customWidth="1"/>
    <col min="70" max="70" width="8.88671875" style="12" bestFit="1" customWidth="1"/>
    <col min="71" max="71" width="9" style="12" bestFit="1" customWidth="1"/>
    <col min="72" max="72" width="7.6640625" style="12" bestFit="1" customWidth="1"/>
    <col min="73" max="75" width="11.44140625" style="12" bestFit="1" customWidth="1"/>
    <col min="76" max="77" width="9" style="12" bestFit="1" customWidth="1"/>
    <col min="78" max="78" width="7.109375" style="12" bestFit="1" customWidth="1"/>
    <col min="79" max="79" width="8.6640625" style="12" bestFit="1" customWidth="1"/>
    <col min="80" max="80" width="8.33203125" style="12" bestFit="1" customWidth="1"/>
    <col min="81" max="81" width="7.33203125" style="12" bestFit="1" customWidth="1"/>
    <col min="82" max="84" width="11.44140625" style="12" bestFit="1" customWidth="1"/>
    <col min="85" max="86" width="8" style="12" bestFit="1" customWidth="1"/>
    <col min="87" max="87" width="7.109375" style="12" bestFit="1" customWidth="1"/>
    <col min="88" max="88" width="9" style="12" bestFit="1" customWidth="1"/>
    <col min="89" max="89" width="8.6640625" style="12" bestFit="1" customWidth="1"/>
    <col min="90" max="90" width="7.33203125" style="12" bestFit="1" customWidth="1"/>
    <col min="91" max="93" width="11.44140625" style="12" bestFit="1" customWidth="1"/>
    <col min="94" max="95" width="8.109375" style="12" bestFit="1" customWidth="1"/>
    <col min="96" max="96" width="8.88671875" style="12"/>
    <col min="97" max="97" width="8.5546875" style="12" bestFit="1" customWidth="1"/>
    <col min="98" max="98" width="8.44140625" style="12" bestFit="1" customWidth="1"/>
    <col min="99" max="100" width="8.5546875" style="12" bestFit="1" customWidth="1"/>
    <col min="101" max="101" width="8.44140625" style="12" bestFit="1" customWidth="1"/>
    <col min="102" max="102" width="8.88671875" style="12"/>
    <col min="103" max="103" width="8.88671875" style="12" bestFit="1" customWidth="1"/>
    <col min="104" max="16384" width="8.88671875" style="12"/>
  </cols>
  <sheetData>
    <row r="1" spans="1:59" ht="36" x14ac:dyDescent="0.25">
      <c r="A1" s="1" t="s">
        <v>1460</v>
      </c>
      <c r="B1" s="18" t="s">
        <v>580</v>
      </c>
      <c r="C1" s="66" t="s">
        <v>581</v>
      </c>
      <c r="D1" s="18" t="s">
        <v>1032</v>
      </c>
      <c r="E1" s="66" t="s">
        <v>1033</v>
      </c>
      <c r="F1" s="67" t="s">
        <v>11</v>
      </c>
      <c r="G1" s="67" t="s">
        <v>12</v>
      </c>
      <c r="H1" s="3" t="s">
        <v>582</v>
      </c>
      <c r="I1" s="67" t="s">
        <v>14</v>
      </c>
      <c r="J1" s="67" t="s">
        <v>15</v>
      </c>
      <c r="K1" s="3" t="s">
        <v>16</v>
      </c>
      <c r="L1" s="67" t="s">
        <v>17</v>
      </c>
      <c r="M1" s="67" t="s">
        <v>18</v>
      </c>
      <c r="N1" s="3" t="s">
        <v>19</v>
      </c>
      <c r="O1" s="67" t="s">
        <v>20</v>
      </c>
      <c r="P1" s="67" t="s">
        <v>21</v>
      </c>
      <c r="Q1" s="3" t="s">
        <v>22</v>
      </c>
      <c r="R1" s="67" t="s">
        <v>23</v>
      </c>
      <c r="S1" s="67" t="s">
        <v>24</v>
      </c>
      <c r="T1" s="3" t="s">
        <v>25</v>
      </c>
      <c r="U1" s="67" t="s">
        <v>26</v>
      </c>
      <c r="V1" s="67" t="s">
        <v>27</v>
      </c>
      <c r="W1" s="3" t="s">
        <v>28</v>
      </c>
      <c r="X1" s="67" t="s">
        <v>29</v>
      </c>
      <c r="Y1" s="67" t="s">
        <v>30</v>
      </c>
      <c r="Z1" s="3" t="s">
        <v>31</v>
      </c>
      <c r="AA1" s="68" t="s">
        <v>32</v>
      </c>
      <c r="AB1" s="69" t="s">
        <v>583</v>
      </c>
      <c r="AC1" s="18" t="s">
        <v>584</v>
      </c>
      <c r="AD1" s="18" t="s">
        <v>585</v>
      </c>
      <c r="AE1" s="2" t="s">
        <v>586</v>
      </c>
      <c r="AF1" s="2" t="s">
        <v>587</v>
      </c>
    </row>
    <row r="2" spans="1:59" x14ac:dyDescent="0.25">
      <c r="A2" s="26">
        <v>101</v>
      </c>
      <c r="B2" s="26" t="s">
        <v>1064</v>
      </c>
      <c r="C2" s="27" t="s">
        <v>1065</v>
      </c>
      <c r="D2" s="26" t="s">
        <v>50</v>
      </c>
      <c r="E2" s="27" t="s">
        <v>1034</v>
      </c>
      <c r="F2" s="28">
        <v>3850</v>
      </c>
      <c r="G2" s="28">
        <v>2595</v>
      </c>
      <c r="H2" s="29">
        <f t="shared" ref="H2:H56" si="0">G2/F2*100</f>
        <v>67.402597402597394</v>
      </c>
      <c r="I2" s="28">
        <v>716</v>
      </c>
      <c r="J2" s="28">
        <v>360</v>
      </c>
      <c r="K2" s="29">
        <f t="shared" ref="K2:K56" si="1">J2/I2*100</f>
        <v>50.279329608938554</v>
      </c>
      <c r="L2" s="28">
        <v>462</v>
      </c>
      <c r="M2" s="28">
        <v>449</v>
      </c>
      <c r="N2" s="29">
        <f t="shared" ref="N2:N56" si="2">M2/L2*100</f>
        <v>97.186147186147181</v>
      </c>
      <c r="O2" s="28">
        <v>608</v>
      </c>
      <c r="P2" s="28">
        <v>443</v>
      </c>
      <c r="Q2" s="29">
        <f t="shared" ref="Q2:Q56" si="3">P2/O2*100</f>
        <v>72.86184210526315</v>
      </c>
      <c r="R2" s="28">
        <v>1481</v>
      </c>
      <c r="S2" s="28">
        <v>1023</v>
      </c>
      <c r="T2" s="29">
        <f t="shared" ref="T2:T56" si="4">S2/R2*100</f>
        <v>69.074949358541531</v>
      </c>
      <c r="U2" s="28">
        <v>307</v>
      </c>
      <c r="V2" s="28">
        <v>189</v>
      </c>
      <c r="W2" s="29">
        <f t="shared" ref="W2:W56" si="5">V2/U2*100</f>
        <v>61.563517915309454</v>
      </c>
      <c r="X2" s="28">
        <v>276</v>
      </c>
      <c r="Y2" s="28">
        <v>131</v>
      </c>
      <c r="Z2" s="29">
        <f t="shared" ref="Z2:Z56" si="6">Y2/X2*100</f>
        <v>47.463768115942031</v>
      </c>
      <c r="AA2" s="28">
        <v>160</v>
      </c>
      <c r="AB2" s="30">
        <v>45345.148300219909</v>
      </c>
      <c r="AC2" s="30" t="s">
        <v>1035</v>
      </c>
      <c r="AD2" s="26">
        <f t="shared" ref="AD2:AD33" si="7">A2</f>
        <v>101</v>
      </c>
      <c r="AE2" s="31" t="s">
        <v>1036</v>
      </c>
      <c r="AF2" s="31" t="s">
        <v>1037</v>
      </c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</row>
    <row r="3" spans="1:59" x14ac:dyDescent="0.25">
      <c r="A3" s="26">
        <v>114</v>
      </c>
      <c r="B3" s="26" t="s">
        <v>1066</v>
      </c>
      <c r="C3" s="27" t="s">
        <v>1067</v>
      </c>
      <c r="D3" s="26" t="s">
        <v>50</v>
      </c>
      <c r="E3" s="27" t="s">
        <v>1034</v>
      </c>
      <c r="F3" s="28">
        <v>1319</v>
      </c>
      <c r="G3" s="28">
        <v>474</v>
      </c>
      <c r="H3" s="29">
        <f t="shared" si="0"/>
        <v>35.936315390447312</v>
      </c>
      <c r="I3" s="28">
        <v>179</v>
      </c>
      <c r="J3" s="28">
        <v>74</v>
      </c>
      <c r="K3" s="29">
        <f t="shared" si="1"/>
        <v>41.340782122905026</v>
      </c>
      <c r="L3" s="28">
        <v>251</v>
      </c>
      <c r="M3" s="28">
        <v>81</v>
      </c>
      <c r="N3" s="29">
        <f t="shared" si="2"/>
        <v>32.270916334661351</v>
      </c>
      <c r="O3" s="28">
        <v>169</v>
      </c>
      <c r="P3" s="28">
        <v>87</v>
      </c>
      <c r="Q3" s="29">
        <f t="shared" si="3"/>
        <v>51.479289940828401</v>
      </c>
      <c r="R3" s="28">
        <v>447</v>
      </c>
      <c r="S3" s="28">
        <v>153</v>
      </c>
      <c r="T3" s="29">
        <f t="shared" si="4"/>
        <v>34.228187919463089</v>
      </c>
      <c r="U3" s="28">
        <v>52</v>
      </c>
      <c r="V3" s="28">
        <v>19</v>
      </c>
      <c r="W3" s="29">
        <f t="shared" si="5"/>
        <v>36.538461538461533</v>
      </c>
      <c r="X3" s="28">
        <v>221</v>
      </c>
      <c r="Y3" s="28">
        <v>60</v>
      </c>
      <c r="Z3" s="29">
        <f t="shared" si="6"/>
        <v>27.149321266968325</v>
      </c>
      <c r="AA3" s="28">
        <v>0</v>
      </c>
      <c r="AB3" s="30">
        <v>45349.308257164354</v>
      </c>
      <c r="AC3" s="30" t="s">
        <v>870</v>
      </c>
      <c r="AD3" s="26">
        <f t="shared" si="7"/>
        <v>114</v>
      </c>
      <c r="AE3" s="31" t="s">
        <v>1036</v>
      </c>
      <c r="AF3" s="31" t="s">
        <v>1038</v>
      </c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</row>
    <row r="4" spans="1:59" x14ac:dyDescent="0.25">
      <c r="A4" s="26">
        <v>124</v>
      </c>
      <c r="B4" s="26" t="s">
        <v>1068</v>
      </c>
      <c r="C4" s="27" t="s">
        <v>1069</v>
      </c>
      <c r="D4" s="26" t="s">
        <v>50</v>
      </c>
      <c r="E4" s="27" t="s">
        <v>1034</v>
      </c>
      <c r="F4" s="28">
        <v>1464</v>
      </c>
      <c r="G4" s="28">
        <v>744</v>
      </c>
      <c r="H4" s="29">
        <f t="shared" si="0"/>
        <v>50.819672131147541</v>
      </c>
      <c r="I4" s="28">
        <v>159</v>
      </c>
      <c r="J4" s="28">
        <v>64</v>
      </c>
      <c r="K4" s="29">
        <f t="shared" si="1"/>
        <v>40.25157232704403</v>
      </c>
      <c r="L4" s="28">
        <v>185</v>
      </c>
      <c r="M4" s="28">
        <v>117</v>
      </c>
      <c r="N4" s="29">
        <f t="shared" si="2"/>
        <v>63.243243243243242</v>
      </c>
      <c r="O4" s="28">
        <v>193</v>
      </c>
      <c r="P4" s="28">
        <v>115</v>
      </c>
      <c r="Q4" s="29">
        <f t="shared" si="3"/>
        <v>59.585492227979273</v>
      </c>
      <c r="R4" s="28">
        <v>581</v>
      </c>
      <c r="S4" s="28">
        <v>289</v>
      </c>
      <c r="T4" s="29">
        <f t="shared" si="4"/>
        <v>49.741824440619617</v>
      </c>
      <c r="U4" s="28">
        <v>166</v>
      </c>
      <c r="V4" s="28">
        <v>105</v>
      </c>
      <c r="W4" s="29">
        <f t="shared" si="5"/>
        <v>63.253012048192772</v>
      </c>
      <c r="X4" s="28">
        <v>180</v>
      </c>
      <c r="Y4" s="28">
        <v>54</v>
      </c>
      <c r="Z4" s="29">
        <f t="shared" si="6"/>
        <v>30</v>
      </c>
      <c r="AA4" s="28">
        <v>19</v>
      </c>
      <c r="AB4" s="30">
        <v>45355.236275173615</v>
      </c>
      <c r="AC4" s="30" t="s">
        <v>901</v>
      </c>
      <c r="AD4" s="26">
        <f t="shared" si="7"/>
        <v>124</v>
      </c>
      <c r="AE4" s="31" t="s">
        <v>1036</v>
      </c>
      <c r="AF4" s="31" t="s">
        <v>1038</v>
      </c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</row>
    <row r="5" spans="1:59" x14ac:dyDescent="0.25">
      <c r="A5" s="26">
        <v>128</v>
      </c>
      <c r="B5" s="26" t="s">
        <v>1070</v>
      </c>
      <c r="C5" s="27" t="s">
        <v>1071</v>
      </c>
      <c r="D5" s="26" t="s">
        <v>50</v>
      </c>
      <c r="E5" s="27" t="s">
        <v>1034</v>
      </c>
      <c r="F5" s="28">
        <v>5918</v>
      </c>
      <c r="G5" s="28">
        <v>2631</v>
      </c>
      <c r="H5" s="29">
        <f t="shared" si="0"/>
        <v>44.457587022642784</v>
      </c>
      <c r="I5" s="28">
        <v>851</v>
      </c>
      <c r="J5" s="28">
        <v>282</v>
      </c>
      <c r="K5" s="29">
        <f t="shared" si="1"/>
        <v>33.137485311398358</v>
      </c>
      <c r="L5" s="28">
        <v>798</v>
      </c>
      <c r="M5" s="28">
        <v>424</v>
      </c>
      <c r="N5" s="29">
        <f t="shared" si="2"/>
        <v>53.132832080200501</v>
      </c>
      <c r="O5" s="28">
        <v>859</v>
      </c>
      <c r="P5" s="28">
        <v>440</v>
      </c>
      <c r="Q5" s="29">
        <f t="shared" si="3"/>
        <v>51.222351571594885</v>
      </c>
      <c r="R5" s="28">
        <v>2404</v>
      </c>
      <c r="S5" s="28">
        <v>1167</v>
      </c>
      <c r="T5" s="29">
        <f t="shared" si="4"/>
        <v>48.544093178036604</v>
      </c>
      <c r="U5" s="28">
        <v>397</v>
      </c>
      <c r="V5" s="28">
        <v>119</v>
      </c>
      <c r="W5" s="29">
        <f t="shared" si="5"/>
        <v>29.974811083123427</v>
      </c>
      <c r="X5" s="28">
        <v>609</v>
      </c>
      <c r="Y5" s="28">
        <v>199</v>
      </c>
      <c r="Z5" s="29">
        <f t="shared" si="6"/>
        <v>32.676518883415433</v>
      </c>
      <c r="AA5" s="28">
        <v>519</v>
      </c>
      <c r="AB5" s="30">
        <v>45356.352353553244</v>
      </c>
      <c r="AC5" s="30" t="s">
        <v>941</v>
      </c>
      <c r="AD5" s="26">
        <f t="shared" si="7"/>
        <v>128</v>
      </c>
      <c r="AE5" s="31" t="s">
        <v>1036</v>
      </c>
      <c r="AF5" s="31" t="s">
        <v>1037</v>
      </c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</row>
    <row r="6" spans="1:59" x14ac:dyDescent="0.25">
      <c r="A6" s="26">
        <v>130</v>
      </c>
      <c r="B6" s="26" t="s">
        <v>1072</v>
      </c>
      <c r="C6" s="27" t="s">
        <v>1073</v>
      </c>
      <c r="D6" s="26" t="s">
        <v>50</v>
      </c>
      <c r="E6" s="27" t="s">
        <v>1034</v>
      </c>
      <c r="F6" s="28">
        <v>1077</v>
      </c>
      <c r="G6" s="28">
        <v>777</v>
      </c>
      <c r="H6" s="29">
        <f t="shared" si="0"/>
        <v>72.144846796657376</v>
      </c>
      <c r="I6" s="28">
        <v>194</v>
      </c>
      <c r="J6" s="28">
        <v>119</v>
      </c>
      <c r="K6" s="29">
        <f t="shared" si="1"/>
        <v>61.340206185567013</v>
      </c>
      <c r="L6" s="28">
        <v>125</v>
      </c>
      <c r="M6" s="28">
        <v>96</v>
      </c>
      <c r="N6" s="29">
        <f t="shared" si="2"/>
        <v>76.8</v>
      </c>
      <c r="O6" s="28">
        <v>94</v>
      </c>
      <c r="P6" s="28">
        <v>76</v>
      </c>
      <c r="Q6" s="29">
        <f t="shared" si="3"/>
        <v>80.851063829787222</v>
      </c>
      <c r="R6" s="28">
        <v>416</v>
      </c>
      <c r="S6" s="28">
        <v>285</v>
      </c>
      <c r="T6" s="29">
        <f t="shared" si="4"/>
        <v>68.509615384615387</v>
      </c>
      <c r="U6" s="28">
        <v>166</v>
      </c>
      <c r="V6" s="28">
        <v>127</v>
      </c>
      <c r="W6" s="29">
        <f t="shared" si="5"/>
        <v>76.506024096385545</v>
      </c>
      <c r="X6" s="28">
        <v>82</v>
      </c>
      <c r="Y6" s="28">
        <v>74</v>
      </c>
      <c r="Z6" s="29">
        <f t="shared" si="6"/>
        <v>90.243902439024396</v>
      </c>
      <c r="AA6" s="28">
        <v>44</v>
      </c>
      <c r="AB6" s="30">
        <v>45357.15532233796</v>
      </c>
      <c r="AC6" s="30" t="s">
        <v>876</v>
      </c>
      <c r="AD6" s="26">
        <f t="shared" si="7"/>
        <v>130</v>
      </c>
      <c r="AE6" s="31" t="s">
        <v>1036</v>
      </c>
      <c r="AF6" s="31" t="s">
        <v>1038</v>
      </c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</row>
    <row r="7" spans="1:59" x14ac:dyDescent="0.25">
      <c r="A7" s="26">
        <v>131</v>
      </c>
      <c r="B7" s="26" t="s">
        <v>1074</v>
      </c>
      <c r="C7" s="27" t="s">
        <v>1075</v>
      </c>
      <c r="D7" s="26" t="s">
        <v>50</v>
      </c>
      <c r="E7" s="27" t="s">
        <v>1034</v>
      </c>
      <c r="F7" s="28">
        <v>617</v>
      </c>
      <c r="G7" s="28">
        <v>395</v>
      </c>
      <c r="H7" s="29">
        <f t="shared" si="0"/>
        <v>64.019448946515396</v>
      </c>
      <c r="I7" s="28">
        <v>104</v>
      </c>
      <c r="J7" s="28">
        <v>86</v>
      </c>
      <c r="K7" s="29">
        <f t="shared" si="1"/>
        <v>82.692307692307693</v>
      </c>
      <c r="L7" s="28">
        <v>68</v>
      </c>
      <c r="M7" s="28">
        <v>46</v>
      </c>
      <c r="N7" s="29">
        <f t="shared" si="2"/>
        <v>67.64705882352942</v>
      </c>
      <c r="O7" s="28">
        <v>218</v>
      </c>
      <c r="P7" s="28">
        <v>111</v>
      </c>
      <c r="Q7" s="29">
        <f t="shared" si="3"/>
        <v>50.917431192660544</v>
      </c>
      <c r="R7" s="28">
        <v>85</v>
      </c>
      <c r="S7" s="28">
        <v>57</v>
      </c>
      <c r="T7" s="29">
        <f t="shared" si="4"/>
        <v>67.058823529411754</v>
      </c>
      <c r="U7" s="28">
        <v>72</v>
      </c>
      <c r="V7" s="28">
        <v>36</v>
      </c>
      <c r="W7" s="29">
        <f t="shared" si="5"/>
        <v>50</v>
      </c>
      <c r="X7" s="28">
        <v>70</v>
      </c>
      <c r="Y7" s="28">
        <v>59</v>
      </c>
      <c r="Z7" s="29">
        <f t="shared" si="6"/>
        <v>84.285714285714292</v>
      </c>
      <c r="AA7" s="28">
        <v>0</v>
      </c>
      <c r="AB7" s="30">
        <v>45358.064794027778</v>
      </c>
      <c r="AC7" s="30" t="s">
        <v>876</v>
      </c>
      <c r="AD7" s="26">
        <f t="shared" si="7"/>
        <v>131</v>
      </c>
      <c r="AE7" s="31" t="s">
        <v>1039</v>
      </c>
      <c r="AF7" s="31" t="s">
        <v>1040</v>
      </c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</row>
    <row r="8" spans="1:59" x14ac:dyDescent="0.25">
      <c r="A8" s="26">
        <v>143</v>
      </c>
      <c r="B8" s="26" t="s">
        <v>1076</v>
      </c>
      <c r="C8" s="27" t="s">
        <v>1077</v>
      </c>
      <c r="D8" s="26" t="s">
        <v>50</v>
      </c>
      <c r="E8" s="27" t="s">
        <v>1034</v>
      </c>
      <c r="F8" s="28">
        <v>985</v>
      </c>
      <c r="G8" s="28">
        <v>531</v>
      </c>
      <c r="H8" s="29">
        <f t="shared" si="0"/>
        <v>53.90862944162437</v>
      </c>
      <c r="I8" s="28">
        <v>129</v>
      </c>
      <c r="J8" s="28">
        <v>81</v>
      </c>
      <c r="K8" s="29">
        <f t="shared" si="1"/>
        <v>62.790697674418603</v>
      </c>
      <c r="L8" s="28">
        <v>114</v>
      </c>
      <c r="M8" s="28">
        <v>85</v>
      </c>
      <c r="N8" s="29">
        <f t="shared" si="2"/>
        <v>74.561403508771932</v>
      </c>
      <c r="O8" s="28">
        <v>92</v>
      </c>
      <c r="P8" s="28">
        <v>52</v>
      </c>
      <c r="Q8" s="29">
        <f t="shared" si="3"/>
        <v>56.521739130434781</v>
      </c>
      <c r="R8" s="28">
        <v>419</v>
      </c>
      <c r="S8" s="28">
        <v>200</v>
      </c>
      <c r="T8" s="29">
        <f t="shared" si="4"/>
        <v>47.732696897374701</v>
      </c>
      <c r="U8" s="28">
        <v>23</v>
      </c>
      <c r="V8" s="28">
        <v>20</v>
      </c>
      <c r="W8" s="29">
        <f t="shared" si="5"/>
        <v>86.956521739130437</v>
      </c>
      <c r="X8" s="28">
        <v>208</v>
      </c>
      <c r="Y8" s="28">
        <v>93</v>
      </c>
      <c r="Z8" s="29">
        <f t="shared" si="6"/>
        <v>44.711538461538467</v>
      </c>
      <c r="AA8" s="28">
        <v>19</v>
      </c>
      <c r="AB8" s="30">
        <v>45358.35909460648</v>
      </c>
      <c r="AC8" s="30" t="s">
        <v>928</v>
      </c>
      <c r="AD8" s="26">
        <f t="shared" si="7"/>
        <v>143</v>
      </c>
      <c r="AE8" s="31" t="s">
        <v>1036</v>
      </c>
      <c r="AF8" s="31" t="s">
        <v>1041</v>
      </c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</row>
    <row r="9" spans="1:59" x14ac:dyDescent="0.25">
      <c r="A9" s="26">
        <v>156</v>
      </c>
      <c r="B9" s="26" t="s">
        <v>1078</v>
      </c>
      <c r="C9" s="27" t="s">
        <v>1079</v>
      </c>
      <c r="D9" s="26" t="s">
        <v>50</v>
      </c>
      <c r="E9" s="27" t="s">
        <v>1034</v>
      </c>
      <c r="F9" s="28">
        <v>1075</v>
      </c>
      <c r="G9" s="28">
        <v>556</v>
      </c>
      <c r="H9" s="29">
        <f t="shared" si="0"/>
        <v>51.720930232558139</v>
      </c>
      <c r="I9" s="28">
        <v>147</v>
      </c>
      <c r="J9" s="28">
        <v>78</v>
      </c>
      <c r="K9" s="29">
        <f t="shared" si="1"/>
        <v>53.061224489795919</v>
      </c>
      <c r="L9" s="28">
        <v>98</v>
      </c>
      <c r="M9" s="28">
        <v>67</v>
      </c>
      <c r="N9" s="29">
        <f t="shared" si="2"/>
        <v>68.367346938775512</v>
      </c>
      <c r="O9" s="28">
        <v>167</v>
      </c>
      <c r="P9" s="28">
        <v>135</v>
      </c>
      <c r="Q9" s="29">
        <f t="shared" si="3"/>
        <v>80.838323353293418</v>
      </c>
      <c r="R9" s="28">
        <v>395</v>
      </c>
      <c r="S9" s="28">
        <v>178</v>
      </c>
      <c r="T9" s="29">
        <f t="shared" si="4"/>
        <v>45.063291139240505</v>
      </c>
      <c r="U9" s="28">
        <v>50</v>
      </c>
      <c r="V9" s="28">
        <v>48</v>
      </c>
      <c r="W9" s="29">
        <f t="shared" si="5"/>
        <v>96</v>
      </c>
      <c r="X9" s="28">
        <v>218</v>
      </c>
      <c r="Y9" s="28">
        <v>50</v>
      </c>
      <c r="Z9" s="29">
        <f t="shared" si="6"/>
        <v>22.935779816513762</v>
      </c>
      <c r="AA9" s="28">
        <v>13</v>
      </c>
      <c r="AB9" s="30">
        <v>45364.154019571761</v>
      </c>
      <c r="AC9" s="30" t="s">
        <v>928</v>
      </c>
      <c r="AD9" s="26">
        <f t="shared" si="7"/>
        <v>156</v>
      </c>
      <c r="AE9" s="31" t="s">
        <v>1036</v>
      </c>
      <c r="AF9" s="31" t="s">
        <v>1042</v>
      </c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</row>
    <row r="10" spans="1:59" x14ac:dyDescent="0.25">
      <c r="A10" s="26">
        <v>163</v>
      </c>
      <c r="B10" s="26" t="s">
        <v>1080</v>
      </c>
      <c r="C10" s="27" t="s">
        <v>1081</v>
      </c>
      <c r="D10" s="26" t="s">
        <v>1043</v>
      </c>
      <c r="E10" s="27" t="s">
        <v>1034</v>
      </c>
      <c r="F10" s="28">
        <v>2783</v>
      </c>
      <c r="G10" s="28">
        <v>1397</v>
      </c>
      <c r="H10" s="29">
        <f t="shared" si="0"/>
        <v>50.197628458498023</v>
      </c>
      <c r="I10" s="28">
        <v>502</v>
      </c>
      <c r="J10" s="28">
        <v>185</v>
      </c>
      <c r="K10" s="29">
        <f t="shared" si="1"/>
        <v>36.852589641434264</v>
      </c>
      <c r="L10" s="28">
        <v>381</v>
      </c>
      <c r="M10" s="28">
        <v>239</v>
      </c>
      <c r="N10" s="29">
        <f t="shared" si="2"/>
        <v>62.729658792650923</v>
      </c>
      <c r="O10" s="28">
        <v>470</v>
      </c>
      <c r="P10" s="28">
        <v>262</v>
      </c>
      <c r="Q10" s="29">
        <f t="shared" si="3"/>
        <v>55.744680851063833</v>
      </c>
      <c r="R10" s="28">
        <v>1081</v>
      </c>
      <c r="S10" s="28">
        <v>577</v>
      </c>
      <c r="T10" s="29">
        <f t="shared" si="4"/>
        <v>53.376503237742831</v>
      </c>
      <c r="U10" s="28">
        <v>200</v>
      </c>
      <c r="V10" s="28">
        <v>85</v>
      </c>
      <c r="W10" s="29">
        <f t="shared" si="5"/>
        <v>42.5</v>
      </c>
      <c r="X10" s="28">
        <v>149</v>
      </c>
      <c r="Y10" s="28">
        <v>49</v>
      </c>
      <c r="Z10" s="29">
        <f t="shared" si="6"/>
        <v>32.885906040268459</v>
      </c>
      <c r="AA10" s="28">
        <v>147</v>
      </c>
      <c r="AB10" s="30">
        <v>45373.35825902778</v>
      </c>
      <c r="AC10" s="30" t="s">
        <v>896</v>
      </c>
      <c r="AD10" s="26">
        <f t="shared" si="7"/>
        <v>163</v>
      </c>
      <c r="AE10" s="31" t="s">
        <v>1044</v>
      </c>
      <c r="AF10" s="31" t="s">
        <v>1038</v>
      </c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</row>
    <row r="11" spans="1:59" x14ac:dyDescent="0.25">
      <c r="A11" s="26">
        <v>164</v>
      </c>
      <c r="B11" s="26" t="s">
        <v>1082</v>
      </c>
      <c r="C11" s="27" t="s">
        <v>1083</v>
      </c>
      <c r="D11" s="26" t="s">
        <v>1043</v>
      </c>
      <c r="E11" s="27" t="s">
        <v>1034</v>
      </c>
      <c r="F11" s="28">
        <v>374</v>
      </c>
      <c r="G11" s="28">
        <v>302</v>
      </c>
      <c r="H11" s="29">
        <f t="shared" si="0"/>
        <v>80.748663101604279</v>
      </c>
      <c r="I11" s="28">
        <v>60</v>
      </c>
      <c r="J11" s="28">
        <v>31</v>
      </c>
      <c r="K11" s="29">
        <f t="shared" si="1"/>
        <v>51.666666666666671</v>
      </c>
      <c r="L11" s="28">
        <v>70</v>
      </c>
      <c r="M11" s="28">
        <v>67</v>
      </c>
      <c r="N11" s="29">
        <f t="shared" si="2"/>
        <v>95.714285714285722</v>
      </c>
      <c r="O11" s="28">
        <v>40</v>
      </c>
      <c r="P11" s="28">
        <v>39</v>
      </c>
      <c r="Q11" s="29">
        <f t="shared" si="3"/>
        <v>97.5</v>
      </c>
      <c r="R11" s="28">
        <v>175</v>
      </c>
      <c r="S11" s="28">
        <v>139</v>
      </c>
      <c r="T11" s="29">
        <f t="shared" si="4"/>
        <v>79.428571428571431</v>
      </c>
      <c r="U11" s="28">
        <v>11</v>
      </c>
      <c r="V11" s="28">
        <v>11</v>
      </c>
      <c r="W11" s="29">
        <f t="shared" si="5"/>
        <v>100</v>
      </c>
      <c r="X11" s="28">
        <v>18</v>
      </c>
      <c r="Y11" s="28">
        <v>15</v>
      </c>
      <c r="Z11" s="29">
        <f t="shared" si="6"/>
        <v>83.333333333333343</v>
      </c>
      <c r="AA11" s="28">
        <v>20</v>
      </c>
      <c r="AB11" s="30">
        <v>45373.360915046294</v>
      </c>
      <c r="AC11" s="30" t="s">
        <v>896</v>
      </c>
      <c r="AD11" s="26">
        <f t="shared" si="7"/>
        <v>164</v>
      </c>
      <c r="AE11" s="31" t="s">
        <v>1044</v>
      </c>
      <c r="AF11" s="31" t="s">
        <v>1038</v>
      </c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</row>
    <row r="12" spans="1:59" x14ac:dyDescent="0.25">
      <c r="A12" s="26">
        <v>165</v>
      </c>
      <c r="B12" s="26" t="s">
        <v>1084</v>
      </c>
      <c r="C12" s="27" t="s">
        <v>1085</v>
      </c>
      <c r="D12" s="26" t="s">
        <v>1043</v>
      </c>
      <c r="E12" s="27" t="s">
        <v>1034</v>
      </c>
      <c r="F12" s="28">
        <v>1506</v>
      </c>
      <c r="G12" s="28">
        <v>970</v>
      </c>
      <c r="H12" s="29">
        <f t="shared" si="0"/>
        <v>64.409030544488715</v>
      </c>
      <c r="I12" s="28">
        <v>283</v>
      </c>
      <c r="J12" s="28">
        <v>151</v>
      </c>
      <c r="K12" s="29">
        <f t="shared" si="1"/>
        <v>53.35689045936396</v>
      </c>
      <c r="L12" s="28">
        <v>260</v>
      </c>
      <c r="M12" s="28">
        <v>191</v>
      </c>
      <c r="N12" s="29">
        <f t="shared" si="2"/>
        <v>73.461538461538467</v>
      </c>
      <c r="O12" s="28">
        <v>241</v>
      </c>
      <c r="P12" s="28">
        <v>178</v>
      </c>
      <c r="Q12" s="29">
        <f t="shared" si="3"/>
        <v>73.858921161825734</v>
      </c>
      <c r="R12" s="28">
        <v>580</v>
      </c>
      <c r="S12" s="28">
        <v>383</v>
      </c>
      <c r="T12" s="29">
        <f t="shared" si="4"/>
        <v>66.034482758620697</v>
      </c>
      <c r="U12" s="28">
        <v>73</v>
      </c>
      <c r="V12" s="28">
        <v>41</v>
      </c>
      <c r="W12" s="29">
        <f t="shared" si="5"/>
        <v>56.164383561643838</v>
      </c>
      <c r="X12" s="28">
        <v>69</v>
      </c>
      <c r="Y12" s="28">
        <v>26</v>
      </c>
      <c r="Z12" s="29">
        <f t="shared" si="6"/>
        <v>37.681159420289859</v>
      </c>
      <c r="AA12" s="28">
        <v>42</v>
      </c>
      <c r="AB12" s="30">
        <v>45373.36247644676</v>
      </c>
      <c r="AC12" s="30" t="s">
        <v>896</v>
      </c>
      <c r="AD12" s="26">
        <f t="shared" si="7"/>
        <v>165</v>
      </c>
      <c r="AE12" s="31" t="s">
        <v>1044</v>
      </c>
      <c r="AF12" s="31" t="s">
        <v>1038</v>
      </c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</row>
    <row r="13" spans="1:59" x14ac:dyDescent="0.25">
      <c r="A13" s="26">
        <v>167</v>
      </c>
      <c r="B13" s="26" t="s">
        <v>1086</v>
      </c>
      <c r="C13" s="27" t="s">
        <v>1087</v>
      </c>
      <c r="D13" s="26" t="s">
        <v>1043</v>
      </c>
      <c r="E13" s="27" t="s">
        <v>1034</v>
      </c>
      <c r="F13" s="28">
        <v>185</v>
      </c>
      <c r="G13" s="28">
        <v>34</v>
      </c>
      <c r="H13" s="29">
        <f t="shared" si="0"/>
        <v>18.378378378378379</v>
      </c>
      <c r="I13" s="28">
        <v>164</v>
      </c>
      <c r="J13" s="28">
        <v>27</v>
      </c>
      <c r="K13" s="29">
        <f t="shared" si="1"/>
        <v>16.463414634146343</v>
      </c>
      <c r="L13" s="28">
        <v>2</v>
      </c>
      <c r="M13" s="28">
        <v>0</v>
      </c>
      <c r="N13" s="29">
        <f t="shared" si="2"/>
        <v>0</v>
      </c>
      <c r="O13" s="28">
        <v>7</v>
      </c>
      <c r="P13" s="28">
        <v>2</v>
      </c>
      <c r="Q13" s="29">
        <f t="shared" si="3"/>
        <v>28.571428571428569</v>
      </c>
      <c r="R13" s="28">
        <v>10</v>
      </c>
      <c r="S13" s="28">
        <v>3</v>
      </c>
      <c r="T13" s="29">
        <f t="shared" si="4"/>
        <v>30</v>
      </c>
      <c r="U13" s="28">
        <v>2</v>
      </c>
      <c r="V13" s="28">
        <v>2</v>
      </c>
      <c r="W13" s="29">
        <f t="shared" si="5"/>
        <v>100</v>
      </c>
      <c r="X13" s="28">
        <v>0</v>
      </c>
      <c r="Y13" s="28">
        <v>0</v>
      </c>
      <c r="Z13" s="29" t="e">
        <f t="shared" si="6"/>
        <v>#DIV/0!</v>
      </c>
      <c r="AA13" s="28">
        <v>16</v>
      </c>
      <c r="AB13" s="30">
        <v>45373.366337083331</v>
      </c>
      <c r="AC13" s="30" t="s">
        <v>896</v>
      </c>
      <c r="AD13" s="26">
        <f t="shared" si="7"/>
        <v>167</v>
      </c>
      <c r="AE13" s="31" t="s">
        <v>1044</v>
      </c>
      <c r="AF13" s="31" t="s">
        <v>1038</v>
      </c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</row>
    <row r="14" spans="1:59" x14ac:dyDescent="0.25">
      <c r="A14" s="26">
        <v>25</v>
      </c>
      <c r="B14" s="26" t="s">
        <v>1088</v>
      </c>
      <c r="C14" s="27" t="s">
        <v>1089</v>
      </c>
      <c r="D14" s="26" t="s">
        <v>85</v>
      </c>
      <c r="E14" s="27" t="s">
        <v>1045</v>
      </c>
      <c r="F14" s="28">
        <v>1000</v>
      </c>
      <c r="G14" s="28">
        <v>642</v>
      </c>
      <c r="H14" s="29">
        <f t="shared" si="0"/>
        <v>64.2</v>
      </c>
      <c r="I14" s="28">
        <v>151</v>
      </c>
      <c r="J14" s="28">
        <v>133</v>
      </c>
      <c r="K14" s="29">
        <f t="shared" si="1"/>
        <v>88.079470198675494</v>
      </c>
      <c r="L14" s="28">
        <v>148</v>
      </c>
      <c r="M14" s="28">
        <v>105</v>
      </c>
      <c r="N14" s="29">
        <f t="shared" si="2"/>
        <v>70.945945945945937</v>
      </c>
      <c r="O14" s="28">
        <v>90</v>
      </c>
      <c r="P14" s="28">
        <v>51</v>
      </c>
      <c r="Q14" s="29">
        <f t="shared" si="3"/>
        <v>56.666666666666664</v>
      </c>
      <c r="R14" s="28">
        <v>418</v>
      </c>
      <c r="S14" s="28">
        <v>273</v>
      </c>
      <c r="T14" s="29">
        <f t="shared" si="4"/>
        <v>65.311004784689004</v>
      </c>
      <c r="U14" s="28">
        <v>141</v>
      </c>
      <c r="V14" s="28">
        <v>57</v>
      </c>
      <c r="W14" s="29">
        <f t="shared" si="5"/>
        <v>40.425531914893611</v>
      </c>
      <c r="X14" s="28">
        <v>52</v>
      </c>
      <c r="Y14" s="28">
        <v>23</v>
      </c>
      <c r="Z14" s="29">
        <f t="shared" si="6"/>
        <v>44.230769230769226</v>
      </c>
      <c r="AA14" s="28">
        <v>0</v>
      </c>
      <c r="AB14" s="30">
        <v>45257.143841435187</v>
      </c>
      <c r="AC14" s="30">
        <v>45397</v>
      </c>
      <c r="AD14" s="26">
        <f t="shared" si="7"/>
        <v>25</v>
      </c>
      <c r="AE14" s="31" t="s">
        <v>1036</v>
      </c>
      <c r="AF14" s="31" t="s">
        <v>1046</v>
      </c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</row>
    <row r="15" spans="1:59" x14ac:dyDescent="0.25">
      <c r="A15" s="26">
        <v>48</v>
      </c>
      <c r="B15" s="26" t="s">
        <v>1090</v>
      </c>
      <c r="C15" s="27" t="s">
        <v>1091</v>
      </c>
      <c r="D15" s="26" t="s">
        <v>85</v>
      </c>
      <c r="E15" s="27" t="s">
        <v>1045</v>
      </c>
      <c r="F15" s="28">
        <v>4704</v>
      </c>
      <c r="G15" s="28">
        <v>2007</v>
      </c>
      <c r="H15" s="29">
        <f t="shared" si="0"/>
        <v>42.665816326530617</v>
      </c>
      <c r="I15" s="28">
        <v>702</v>
      </c>
      <c r="J15" s="28">
        <v>282</v>
      </c>
      <c r="K15" s="29">
        <f t="shared" si="1"/>
        <v>40.17094017094017</v>
      </c>
      <c r="L15" s="28">
        <v>863</v>
      </c>
      <c r="M15" s="28">
        <v>380</v>
      </c>
      <c r="N15" s="29">
        <f t="shared" si="2"/>
        <v>44.032444959443801</v>
      </c>
      <c r="O15" s="28">
        <v>580</v>
      </c>
      <c r="P15" s="28">
        <v>306</v>
      </c>
      <c r="Q15" s="29">
        <f t="shared" si="3"/>
        <v>52.758620689655174</v>
      </c>
      <c r="R15" s="28">
        <v>1776</v>
      </c>
      <c r="S15" s="28">
        <v>786</v>
      </c>
      <c r="T15" s="29">
        <f t="shared" si="4"/>
        <v>44.256756756756758</v>
      </c>
      <c r="U15" s="28">
        <v>374</v>
      </c>
      <c r="V15" s="28">
        <v>136</v>
      </c>
      <c r="W15" s="29">
        <f t="shared" si="5"/>
        <v>36.363636363636367</v>
      </c>
      <c r="X15" s="28">
        <v>409</v>
      </c>
      <c r="Y15" s="28">
        <v>117</v>
      </c>
      <c r="Z15" s="29">
        <f t="shared" si="6"/>
        <v>28.606356968215156</v>
      </c>
      <c r="AA15" s="28">
        <v>161</v>
      </c>
      <c r="AB15" s="30">
        <v>45266.291710347221</v>
      </c>
      <c r="AC15" s="30">
        <v>45397</v>
      </c>
      <c r="AD15" s="26">
        <f t="shared" si="7"/>
        <v>48</v>
      </c>
      <c r="AE15" s="31" t="s">
        <v>1036</v>
      </c>
      <c r="AF15" s="31" t="s">
        <v>1047</v>
      </c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</row>
    <row r="16" spans="1:59" x14ac:dyDescent="0.25">
      <c r="A16" s="26">
        <v>93</v>
      </c>
      <c r="B16" s="26" t="s">
        <v>1092</v>
      </c>
      <c r="C16" s="27" t="s">
        <v>1093</v>
      </c>
      <c r="D16" s="26" t="s">
        <v>85</v>
      </c>
      <c r="E16" s="27" t="s">
        <v>1045</v>
      </c>
      <c r="F16" s="28">
        <v>744</v>
      </c>
      <c r="G16" s="28">
        <v>247</v>
      </c>
      <c r="H16" s="29">
        <f t="shared" si="0"/>
        <v>33.198924731182792</v>
      </c>
      <c r="I16" s="28">
        <v>107</v>
      </c>
      <c r="J16" s="28">
        <v>35</v>
      </c>
      <c r="K16" s="29">
        <f t="shared" si="1"/>
        <v>32.710280373831772</v>
      </c>
      <c r="L16" s="28">
        <v>108</v>
      </c>
      <c r="M16" s="28">
        <v>46</v>
      </c>
      <c r="N16" s="29">
        <f t="shared" si="2"/>
        <v>42.592592592592595</v>
      </c>
      <c r="O16" s="28">
        <v>95</v>
      </c>
      <c r="P16" s="28">
        <v>34</v>
      </c>
      <c r="Q16" s="29">
        <f t="shared" si="3"/>
        <v>35.789473684210527</v>
      </c>
      <c r="R16" s="28">
        <v>249</v>
      </c>
      <c r="S16" s="28">
        <v>81</v>
      </c>
      <c r="T16" s="29">
        <f t="shared" si="4"/>
        <v>32.53012048192771</v>
      </c>
      <c r="U16" s="28">
        <v>133</v>
      </c>
      <c r="V16" s="28">
        <v>23</v>
      </c>
      <c r="W16" s="29">
        <f t="shared" si="5"/>
        <v>17.293233082706767</v>
      </c>
      <c r="X16" s="28">
        <v>52</v>
      </c>
      <c r="Y16" s="28">
        <v>28</v>
      </c>
      <c r="Z16" s="29">
        <f t="shared" si="6"/>
        <v>53.846153846153847</v>
      </c>
      <c r="AA16" s="28">
        <v>22</v>
      </c>
      <c r="AB16" s="30">
        <v>45274.408484953703</v>
      </c>
      <c r="AC16" s="30">
        <v>45397</v>
      </c>
      <c r="AD16" s="26">
        <f t="shared" si="7"/>
        <v>93</v>
      </c>
      <c r="AE16" s="31" t="s">
        <v>1036</v>
      </c>
      <c r="AF16" s="31" t="s">
        <v>1046</v>
      </c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</row>
    <row r="17" spans="1:59" x14ac:dyDescent="0.25">
      <c r="A17" s="26">
        <v>102</v>
      </c>
      <c r="B17" s="26" t="s">
        <v>1094</v>
      </c>
      <c r="C17" s="27" t="s">
        <v>1095</v>
      </c>
      <c r="D17" s="26" t="s">
        <v>85</v>
      </c>
      <c r="E17" s="27" t="s">
        <v>1045</v>
      </c>
      <c r="F17" s="28">
        <v>1488</v>
      </c>
      <c r="G17" s="28">
        <v>505</v>
      </c>
      <c r="H17" s="29">
        <f t="shared" si="0"/>
        <v>33.938172043010752</v>
      </c>
      <c r="I17" s="28">
        <v>194</v>
      </c>
      <c r="J17" s="28">
        <v>51</v>
      </c>
      <c r="K17" s="29">
        <f t="shared" si="1"/>
        <v>26.288659793814436</v>
      </c>
      <c r="L17" s="28">
        <v>187</v>
      </c>
      <c r="M17" s="28">
        <v>103</v>
      </c>
      <c r="N17" s="29">
        <f t="shared" si="2"/>
        <v>55.080213903743314</v>
      </c>
      <c r="O17" s="28">
        <v>178</v>
      </c>
      <c r="P17" s="28">
        <v>67</v>
      </c>
      <c r="Q17" s="29">
        <f t="shared" si="3"/>
        <v>37.640449438202246</v>
      </c>
      <c r="R17" s="28">
        <v>650</v>
      </c>
      <c r="S17" s="28">
        <v>205</v>
      </c>
      <c r="T17" s="29">
        <f t="shared" si="4"/>
        <v>31.538461538461537</v>
      </c>
      <c r="U17" s="28">
        <v>99</v>
      </c>
      <c r="V17" s="28">
        <v>20</v>
      </c>
      <c r="W17" s="29">
        <f t="shared" si="5"/>
        <v>20.202020202020201</v>
      </c>
      <c r="X17" s="28">
        <v>180</v>
      </c>
      <c r="Y17" s="28">
        <v>59</v>
      </c>
      <c r="Z17" s="29">
        <f t="shared" si="6"/>
        <v>32.777777777777779</v>
      </c>
      <c r="AA17" s="28">
        <v>122</v>
      </c>
      <c r="AB17" s="30">
        <v>45348.313684502318</v>
      </c>
      <c r="AC17" s="30" t="s">
        <v>879</v>
      </c>
      <c r="AD17" s="26">
        <f t="shared" si="7"/>
        <v>102</v>
      </c>
      <c r="AE17" s="31" t="s">
        <v>1039</v>
      </c>
      <c r="AF17" s="31" t="s">
        <v>1048</v>
      </c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</row>
    <row r="18" spans="1:59" x14ac:dyDescent="0.25">
      <c r="A18" s="26">
        <v>103</v>
      </c>
      <c r="B18" s="26" t="s">
        <v>1096</v>
      </c>
      <c r="C18" s="27" t="s">
        <v>1097</v>
      </c>
      <c r="D18" s="26" t="s">
        <v>85</v>
      </c>
      <c r="E18" s="27" t="s">
        <v>1045</v>
      </c>
      <c r="F18" s="28">
        <v>587</v>
      </c>
      <c r="G18" s="28">
        <v>346</v>
      </c>
      <c r="H18" s="29">
        <f t="shared" si="0"/>
        <v>58.943781942078367</v>
      </c>
      <c r="I18" s="28">
        <v>119</v>
      </c>
      <c r="J18" s="28">
        <v>63</v>
      </c>
      <c r="K18" s="29">
        <f t="shared" si="1"/>
        <v>52.941176470588239</v>
      </c>
      <c r="L18" s="28">
        <v>66</v>
      </c>
      <c r="M18" s="28">
        <v>34</v>
      </c>
      <c r="N18" s="29">
        <f t="shared" si="2"/>
        <v>51.515151515151516</v>
      </c>
      <c r="O18" s="28">
        <v>79</v>
      </c>
      <c r="P18" s="28">
        <v>70</v>
      </c>
      <c r="Q18" s="29">
        <f t="shared" si="3"/>
        <v>88.60759493670885</v>
      </c>
      <c r="R18" s="28">
        <v>200</v>
      </c>
      <c r="S18" s="28">
        <v>106</v>
      </c>
      <c r="T18" s="29">
        <f t="shared" si="4"/>
        <v>53</v>
      </c>
      <c r="U18" s="28">
        <v>94</v>
      </c>
      <c r="V18" s="28">
        <v>46</v>
      </c>
      <c r="W18" s="29">
        <f t="shared" si="5"/>
        <v>48.936170212765958</v>
      </c>
      <c r="X18" s="28">
        <v>29</v>
      </c>
      <c r="Y18" s="28">
        <v>27</v>
      </c>
      <c r="Z18" s="29">
        <f t="shared" si="6"/>
        <v>93.103448275862064</v>
      </c>
      <c r="AA18" s="28">
        <v>27</v>
      </c>
      <c r="AB18" s="30">
        <v>45348.314400312498</v>
      </c>
      <c r="AC18" s="30" t="s">
        <v>879</v>
      </c>
      <c r="AD18" s="26">
        <f t="shared" si="7"/>
        <v>103</v>
      </c>
      <c r="AE18" s="31" t="s">
        <v>1036</v>
      </c>
      <c r="AF18" s="31" t="s">
        <v>886</v>
      </c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</row>
    <row r="19" spans="1:59" x14ac:dyDescent="0.25">
      <c r="A19" s="26">
        <v>104</v>
      </c>
      <c r="B19" s="26" t="s">
        <v>1098</v>
      </c>
      <c r="C19" s="27" t="s">
        <v>1099</v>
      </c>
      <c r="D19" s="26" t="s">
        <v>85</v>
      </c>
      <c r="E19" s="27" t="s">
        <v>1045</v>
      </c>
      <c r="F19" s="28">
        <v>202</v>
      </c>
      <c r="G19" s="28">
        <v>61</v>
      </c>
      <c r="H19" s="29">
        <f t="shared" si="0"/>
        <v>30.198019801980198</v>
      </c>
      <c r="I19" s="28">
        <v>23</v>
      </c>
      <c r="J19" s="28">
        <v>6</v>
      </c>
      <c r="K19" s="29">
        <f t="shared" si="1"/>
        <v>26.086956521739129</v>
      </c>
      <c r="L19" s="28">
        <v>0</v>
      </c>
      <c r="M19" s="28">
        <v>0</v>
      </c>
      <c r="N19" s="29" t="e">
        <f t="shared" si="2"/>
        <v>#DIV/0!</v>
      </c>
      <c r="O19" s="28">
        <v>35</v>
      </c>
      <c r="P19" s="28">
        <v>12</v>
      </c>
      <c r="Q19" s="29">
        <f t="shared" si="3"/>
        <v>34.285714285714285</v>
      </c>
      <c r="R19" s="28">
        <v>89</v>
      </c>
      <c r="S19" s="28">
        <v>32</v>
      </c>
      <c r="T19" s="29">
        <f t="shared" si="4"/>
        <v>35.955056179775283</v>
      </c>
      <c r="U19" s="28">
        <v>4</v>
      </c>
      <c r="V19" s="28">
        <v>3</v>
      </c>
      <c r="W19" s="29">
        <f t="shared" si="5"/>
        <v>75</v>
      </c>
      <c r="X19" s="28">
        <v>51</v>
      </c>
      <c r="Y19" s="28">
        <v>8</v>
      </c>
      <c r="Z19" s="29">
        <f t="shared" si="6"/>
        <v>15.686274509803921</v>
      </c>
      <c r="AA19" s="28">
        <v>11</v>
      </c>
      <c r="AB19" s="30">
        <v>45348.315753773146</v>
      </c>
      <c r="AC19" s="30" t="s">
        <v>879</v>
      </c>
      <c r="AD19" s="26">
        <f t="shared" si="7"/>
        <v>104</v>
      </c>
      <c r="AE19" s="31" t="s">
        <v>1039</v>
      </c>
      <c r="AF19" s="31" t="s">
        <v>1048</v>
      </c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</row>
    <row r="20" spans="1:59" x14ac:dyDescent="0.25">
      <c r="A20" s="26">
        <v>147</v>
      </c>
      <c r="B20" s="26" t="s">
        <v>1100</v>
      </c>
      <c r="C20" s="27" t="s">
        <v>1101</v>
      </c>
      <c r="D20" s="26" t="s">
        <v>85</v>
      </c>
      <c r="E20" s="27" t="s">
        <v>1045</v>
      </c>
      <c r="F20" s="28">
        <v>2793</v>
      </c>
      <c r="G20" s="28">
        <v>2056</v>
      </c>
      <c r="H20" s="29">
        <f t="shared" si="0"/>
        <v>73.612602935911212</v>
      </c>
      <c r="I20" s="28">
        <v>350</v>
      </c>
      <c r="J20" s="28">
        <v>162</v>
      </c>
      <c r="K20" s="29">
        <f t="shared" si="1"/>
        <v>46.285714285714285</v>
      </c>
      <c r="L20" s="28">
        <v>402</v>
      </c>
      <c r="M20" s="28">
        <v>380</v>
      </c>
      <c r="N20" s="29">
        <f t="shared" si="2"/>
        <v>94.527363184079604</v>
      </c>
      <c r="O20" s="28">
        <v>274</v>
      </c>
      <c r="P20" s="28">
        <v>244</v>
      </c>
      <c r="Q20" s="29">
        <f t="shared" si="3"/>
        <v>89.051094890510953</v>
      </c>
      <c r="R20" s="28">
        <v>1271</v>
      </c>
      <c r="S20" s="28">
        <v>897</v>
      </c>
      <c r="T20" s="29">
        <f t="shared" si="4"/>
        <v>70.57435090479936</v>
      </c>
      <c r="U20" s="28">
        <v>238</v>
      </c>
      <c r="V20" s="28">
        <v>227</v>
      </c>
      <c r="W20" s="29">
        <f t="shared" si="5"/>
        <v>95.378151260504211</v>
      </c>
      <c r="X20" s="28">
        <v>258</v>
      </c>
      <c r="Y20" s="28">
        <v>146</v>
      </c>
      <c r="Z20" s="29">
        <f t="shared" si="6"/>
        <v>56.589147286821706</v>
      </c>
      <c r="AA20" s="28">
        <v>0</v>
      </c>
      <c r="AB20" s="30">
        <v>45359.16676763889</v>
      </c>
      <c r="AC20" s="30">
        <v>45397</v>
      </c>
      <c r="AD20" s="26">
        <f t="shared" si="7"/>
        <v>147</v>
      </c>
      <c r="AE20" s="31" t="s">
        <v>1036</v>
      </c>
      <c r="AF20" s="31" t="s">
        <v>1046</v>
      </c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</row>
    <row r="21" spans="1:59" x14ac:dyDescent="0.25">
      <c r="A21" s="26">
        <v>148</v>
      </c>
      <c r="B21" s="26" t="s">
        <v>1102</v>
      </c>
      <c r="C21" s="27" t="s">
        <v>1103</v>
      </c>
      <c r="D21" s="26" t="s">
        <v>85</v>
      </c>
      <c r="E21" s="27" t="s">
        <v>1045</v>
      </c>
      <c r="F21" s="28">
        <v>335</v>
      </c>
      <c r="G21" s="28">
        <v>193</v>
      </c>
      <c r="H21" s="29">
        <f t="shared" si="0"/>
        <v>57.611940298507456</v>
      </c>
      <c r="I21" s="28">
        <v>66</v>
      </c>
      <c r="J21" s="28">
        <v>28</v>
      </c>
      <c r="K21" s="29">
        <f t="shared" si="1"/>
        <v>42.424242424242422</v>
      </c>
      <c r="L21" s="28">
        <v>4</v>
      </c>
      <c r="M21" s="28">
        <v>4</v>
      </c>
      <c r="N21" s="29">
        <f t="shared" si="2"/>
        <v>100</v>
      </c>
      <c r="O21" s="28">
        <v>35</v>
      </c>
      <c r="P21" s="28">
        <v>30</v>
      </c>
      <c r="Q21" s="29">
        <f t="shared" si="3"/>
        <v>85.714285714285708</v>
      </c>
      <c r="R21" s="28">
        <v>115</v>
      </c>
      <c r="S21" s="28">
        <v>71</v>
      </c>
      <c r="T21" s="29">
        <f t="shared" si="4"/>
        <v>61.739130434782609</v>
      </c>
      <c r="U21" s="28">
        <v>58</v>
      </c>
      <c r="V21" s="28">
        <v>33</v>
      </c>
      <c r="W21" s="29">
        <f t="shared" si="5"/>
        <v>56.896551724137936</v>
      </c>
      <c r="X21" s="28">
        <v>57</v>
      </c>
      <c r="Y21" s="28">
        <v>27</v>
      </c>
      <c r="Z21" s="29">
        <f t="shared" si="6"/>
        <v>47.368421052631575</v>
      </c>
      <c r="AA21" s="28">
        <v>0</v>
      </c>
      <c r="AB21" s="30">
        <v>45359.179019687501</v>
      </c>
      <c r="AC21" s="30" t="s">
        <v>896</v>
      </c>
      <c r="AD21" s="26">
        <f t="shared" si="7"/>
        <v>148</v>
      </c>
      <c r="AE21" s="31" t="s">
        <v>1036</v>
      </c>
      <c r="AF21" s="31" t="s">
        <v>1046</v>
      </c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</row>
    <row r="22" spans="1:59" x14ac:dyDescent="0.25">
      <c r="A22" s="26">
        <v>166</v>
      </c>
      <c r="B22" s="26" t="s">
        <v>1104</v>
      </c>
      <c r="C22" s="27" t="s">
        <v>1105</v>
      </c>
      <c r="D22" s="26" t="s">
        <v>1043</v>
      </c>
      <c r="E22" s="27" t="s">
        <v>1045</v>
      </c>
      <c r="F22" s="28">
        <v>132</v>
      </c>
      <c r="G22" s="28">
        <v>100</v>
      </c>
      <c r="H22" s="29">
        <f t="shared" si="0"/>
        <v>75.757575757575751</v>
      </c>
      <c r="I22" s="28">
        <v>38</v>
      </c>
      <c r="J22" s="28">
        <v>20</v>
      </c>
      <c r="K22" s="29">
        <f t="shared" si="1"/>
        <v>52.631578947368418</v>
      </c>
      <c r="L22" s="28">
        <v>13</v>
      </c>
      <c r="M22" s="28">
        <v>13</v>
      </c>
      <c r="N22" s="29">
        <f t="shared" si="2"/>
        <v>100</v>
      </c>
      <c r="O22" s="28">
        <v>24</v>
      </c>
      <c r="P22" s="28">
        <v>23</v>
      </c>
      <c r="Q22" s="29">
        <f t="shared" si="3"/>
        <v>95.833333333333343</v>
      </c>
      <c r="R22" s="28">
        <v>45</v>
      </c>
      <c r="S22" s="28">
        <v>38</v>
      </c>
      <c r="T22" s="29">
        <f t="shared" si="4"/>
        <v>84.444444444444443</v>
      </c>
      <c r="U22" s="28">
        <v>1</v>
      </c>
      <c r="V22" s="28">
        <v>1</v>
      </c>
      <c r="W22" s="29">
        <f t="shared" si="5"/>
        <v>100</v>
      </c>
      <c r="X22" s="28">
        <v>11</v>
      </c>
      <c r="Y22" s="28">
        <v>5</v>
      </c>
      <c r="Z22" s="29">
        <f t="shared" si="6"/>
        <v>45.454545454545453</v>
      </c>
      <c r="AA22" s="28">
        <v>9</v>
      </c>
      <c r="AB22" s="30">
        <v>45373.364588657409</v>
      </c>
      <c r="AC22" s="30" t="s">
        <v>896</v>
      </c>
      <c r="AD22" s="26">
        <f t="shared" si="7"/>
        <v>166</v>
      </c>
      <c r="AE22" s="31" t="s">
        <v>1044</v>
      </c>
      <c r="AF22" s="31" t="s">
        <v>1038</v>
      </c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</row>
    <row r="23" spans="1:59" x14ac:dyDescent="0.25">
      <c r="A23" s="26">
        <v>106</v>
      </c>
      <c r="B23" s="26" t="s">
        <v>1106</v>
      </c>
      <c r="C23" s="27" t="s">
        <v>1107</v>
      </c>
      <c r="D23" s="26" t="s">
        <v>135</v>
      </c>
      <c r="E23" s="27" t="s">
        <v>1049</v>
      </c>
      <c r="F23" s="28">
        <v>80</v>
      </c>
      <c r="G23" s="28">
        <v>41</v>
      </c>
      <c r="H23" s="29">
        <f t="shared" si="0"/>
        <v>51.249999999999993</v>
      </c>
      <c r="I23" s="28">
        <v>7</v>
      </c>
      <c r="J23" s="28">
        <v>7</v>
      </c>
      <c r="K23" s="29">
        <f t="shared" si="1"/>
        <v>100</v>
      </c>
      <c r="L23" s="28">
        <v>8</v>
      </c>
      <c r="M23" s="28">
        <v>4</v>
      </c>
      <c r="N23" s="29">
        <f t="shared" si="2"/>
        <v>50</v>
      </c>
      <c r="O23" s="28">
        <v>0</v>
      </c>
      <c r="P23" s="28">
        <v>0</v>
      </c>
      <c r="Q23" s="29" t="e">
        <f t="shared" si="3"/>
        <v>#DIV/0!</v>
      </c>
      <c r="R23" s="28">
        <v>47</v>
      </c>
      <c r="S23" s="28">
        <v>15</v>
      </c>
      <c r="T23" s="29">
        <f t="shared" si="4"/>
        <v>31.914893617021278</v>
      </c>
      <c r="U23" s="28">
        <v>18</v>
      </c>
      <c r="V23" s="28">
        <v>15</v>
      </c>
      <c r="W23" s="29">
        <f t="shared" si="5"/>
        <v>83.333333333333343</v>
      </c>
      <c r="X23" s="28">
        <v>0</v>
      </c>
      <c r="Y23" s="28">
        <v>0</v>
      </c>
      <c r="Z23" s="29" t="e">
        <f t="shared" si="6"/>
        <v>#DIV/0!</v>
      </c>
      <c r="AA23" s="28">
        <v>0</v>
      </c>
      <c r="AB23" s="30">
        <v>45349.122241747682</v>
      </c>
      <c r="AC23" s="30" t="s">
        <v>870</v>
      </c>
      <c r="AD23" s="26">
        <f t="shared" si="7"/>
        <v>106</v>
      </c>
      <c r="AE23" s="31" t="s">
        <v>886</v>
      </c>
      <c r="AF23" s="31" t="s">
        <v>1046</v>
      </c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</row>
    <row r="24" spans="1:59" x14ac:dyDescent="0.25">
      <c r="A24" s="26">
        <v>133</v>
      </c>
      <c r="B24" s="26" t="s">
        <v>1108</v>
      </c>
      <c r="C24" s="27" t="s">
        <v>1109</v>
      </c>
      <c r="D24" s="26" t="s">
        <v>135</v>
      </c>
      <c r="E24" s="27" t="s">
        <v>1049</v>
      </c>
      <c r="F24" s="28">
        <v>4151</v>
      </c>
      <c r="G24" s="28">
        <v>1929</v>
      </c>
      <c r="H24" s="29">
        <f t="shared" si="0"/>
        <v>46.470729944591668</v>
      </c>
      <c r="I24" s="28">
        <v>634</v>
      </c>
      <c r="J24" s="28">
        <v>230</v>
      </c>
      <c r="K24" s="29">
        <f t="shared" si="1"/>
        <v>36.277602523659311</v>
      </c>
      <c r="L24" s="28">
        <v>716</v>
      </c>
      <c r="M24" s="28">
        <v>373</v>
      </c>
      <c r="N24" s="29">
        <f t="shared" si="2"/>
        <v>52.094972067039102</v>
      </c>
      <c r="O24" s="28">
        <v>527</v>
      </c>
      <c r="P24" s="28">
        <v>321</v>
      </c>
      <c r="Q24" s="29">
        <f t="shared" si="3"/>
        <v>60.91081593927894</v>
      </c>
      <c r="R24" s="28">
        <v>1540</v>
      </c>
      <c r="S24" s="28">
        <v>685</v>
      </c>
      <c r="T24" s="29">
        <f t="shared" si="4"/>
        <v>44.480519480519483</v>
      </c>
      <c r="U24" s="28">
        <v>396</v>
      </c>
      <c r="V24" s="28">
        <v>233</v>
      </c>
      <c r="W24" s="29">
        <f t="shared" si="5"/>
        <v>58.838383838383834</v>
      </c>
      <c r="X24" s="28">
        <v>338</v>
      </c>
      <c r="Y24" s="28">
        <v>87</v>
      </c>
      <c r="Z24" s="29">
        <f t="shared" si="6"/>
        <v>25.739644970414201</v>
      </c>
      <c r="AA24" s="28">
        <v>108</v>
      </c>
      <c r="AB24" s="30">
        <v>45358.197346689813</v>
      </c>
      <c r="AC24" s="30" t="s">
        <v>1050</v>
      </c>
      <c r="AD24" s="26">
        <f t="shared" si="7"/>
        <v>133</v>
      </c>
      <c r="AE24" s="31" t="s">
        <v>1044</v>
      </c>
      <c r="AF24" s="31" t="s">
        <v>1042</v>
      </c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</row>
    <row r="25" spans="1:59" x14ac:dyDescent="0.25">
      <c r="A25" s="26">
        <v>134</v>
      </c>
      <c r="B25" s="26" t="s">
        <v>1110</v>
      </c>
      <c r="C25" s="27" t="s">
        <v>1111</v>
      </c>
      <c r="D25" s="26" t="s">
        <v>135</v>
      </c>
      <c r="E25" s="27" t="s">
        <v>1049</v>
      </c>
      <c r="F25" s="28">
        <v>1544</v>
      </c>
      <c r="G25" s="28">
        <v>893</v>
      </c>
      <c r="H25" s="29">
        <f t="shared" si="0"/>
        <v>57.836787564766837</v>
      </c>
      <c r="I25" s="28">
        <v>192</v>
      </c>
      <c r="J25" s="28">
        <v>111</v>
      </c>
      <c r="K25" s="29">
        <f t="shared" si="1"/>
        <v>57.8125</v>
      </c>
      <c r="L25" s="28">
        <v>206</v>
      </c>
      <c r="M25" s="28">
        <v>162</v>
      </c>
      <c r="N25" s="29">
        <f t="shared" si="2"/>
        <v>78.640776699029118</v>
      </c>
      <c r="O25" s="28">
        <v>158</v>
      </c>
      <c r="P25" s="28">
        <v>100</v>
      </c>
      <c r="Q25" s="29">
        <f t="shared" si="3"/>
        <v>63.291139240506332</v>
      </c>
      <c r="R25" s="28">
        <v>620</v>
      </c>
      <c r="S25" s="28">
        <v>366</v>
      </c>
      <c r="T25" s="29">
        <f t="shared" si="4"/>
        <v>59.032258064516128</v>
      </c>
      <c r="U25" s="28">
        <v>280</v>
      </c>
      <c r="V25" s="28">
        <v>91</v>
      </c>
      <c r="W25" s="29">
        <f t="shared" si="5"/>
        <v>32.5</v>
      </c>
      <c r="X25" s="28">
        <v>88</v>
      </c>
      <c r="Y25" s="28">
        <v>63</v>
      </c>
      <c r="Z25" s="29">
        <f t="shared" si="6"/>
        <v>71.590909090909093</v>
      </c>
      <c r="AA25" s="28">
        <v>52</v>
      </c>
      <c r="AB25" s="30">
        <v>45358.200506770831</v>
      </c>
      <c r="AC25" s="30" t="s">
        <v>1050</v>
      </c>
      <c r="AD25" s="26">
        <f t="shared" si="7"/>
        <v>134</v>
      </c>
      <c r="AE25" s="31" t="s">
        <v>1036</v>
      </c>
      <c r="AF25" s="31" t="s">
        <v>1042</v>
      </c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</row>
    <row r="26" spans="1:59" x14ac:dyDescent="0.25">
      <c r="A26" s="26">
        <v>135</v>
      </c>
      <c r="B26" s="26" t="s">
        <v>1112</v>
      </c>
      <c r="C26" s="27" t="s">
        <v>1113</v>
      </c>
      <c r="D26" s="26" t="s">
        <v>135</v>
      </c>
      <c r="E26" s="27" t="s">
        <v>1049</v>
      </c>
      <c r="F26" s="28">
        <v>1285</v>
      </c>
      <c r="G26" s="28">
        <v>746</v>
      </c>
      <c r="H26" s="29">
        <f t="shared" si="0"/>
        <v>58.054474708171213</v>
      </c>
      <c r="I26" s="28">
        <v>156</v>
      </c>
      <c r="J26" s="28">
        <v>78</v>
      </c>
      <c r="K26" s="29">
        <f t="shared" si="1"/>
        <v>50</v>
      </c>
      <c r="L26" s="28">
        <v>181</v>
      </c>
      <c r="M26" s="28">
        <v>139</v>
      </c>
      <c r="N26" s="29">
        <f t="shared" si="2"/>
        <v>76.795580110497241</v>
      </c>
      <c r="O26" s="28">
        <v>99</v>
      </c>
      <c r="P26" s="28">
        <v>61</v>
      </c>
      <c r="Q26" s="29">
        <f t="shared" si="3"/>
        <v>61.616161616161612</v>
      </c>
      <c r="R26" s="28">
        <v>530</v>
      </c>
      <c r="S26" s="28">
        <v>331</v>
      </c>
      <c r="T26" s="29">
        <f t="shared" si="4"/>
        <v>62.452830188679243</v>
      </c>
      <c r="U26" s="28">
        <v>207</v>
      </c>
      <c r="V26" s="28">
        <v>110</v>
      </c>
      <c r="W26" s="29">
        <f t="shared" si="5"/>
        <v>53.140096618357489</v>
      </c>
      <c r="X26" s="28">
        <v>112</v>
      </c>
      <c r="Y26" s="28">
        <v>27</v>
      </c>
      <c r="Z26" s="29">
        <f t="shared" si="6"/>
        <v>24.107142857142858</v>
      </c>
      <c r="AA26" s="28">
        <v>182</v>
      </c>
      <c r="AB26" s="30">
        <v>45358.203031562502</v>
      </c>
      <c r="AC26" s="30" t="s">
        <v>1050</v>
      </c>
      <c r="AD26" s="26">
        <f t="shared" si="7"/>
        <v>135</v>
      </c>
      <c r="AE26" s="31" t="s">
        <v>1036</v>
      </c>
      <c r="AF26" s="31" t="s">
        <v>1042</v>
      </c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</row>
    <row r="27" spans="1:59" x14ac:dyDescent="0.25">
      <c r="A27" s="26">
        <v>136</v>
      </c>
      <c r="B27" s="26" t="s">
        <v>1114</v>
      </c>
      <c r="C27" s="27" t="s">
        <v>1115</v>
      </c>
      <c r="D27" s="26" t="s">
        <v>135</v>
      </c>
      <c r="E27" s="27" t="s">
        <v>1049</v>
      </c>
      <c r="F27" s="28">
        <v>562</v>
      </c>
      <c r="G27" s="28">
        <v>190</v>
      </c>
      <c r="H27" s="29">
        <f t="shared" si="0"/>
        <v>33.807829181494661</v>
      </c>
      <c r="I27" s="28">
        <v>91</v>
      </c>
      <c r="J27" s="28">
        <v>32</v>
      </c>
      <c r="K27" s="29">
        <f t="shared" si="1"/>
        <v>35.164835164835168</v>
      </c>
      <c r="L27" s="28">
        <v>52</v>
      </c>
      <c r="M27" s="28">
        <v>26</v>
      </c>
      <c r="N27" s="29">
        <f t="shared" si="2"/>
        <v>50</v>
      </c>
      <c r="O27" s="28">
        <v>95</v>
      </c>
      <c r="P27" s="28">
        <v>41</v>
      </c>
      <c r="Q27" s="29">
        <f t="shared" si="3"/>
        <v>43.15789473684211</v>
      </c>
      <c r="R27" s="28">
        <v>195</v>
      </c>
      <c r="S27" s="28">
        <v>59</v>
      </c>
      <c r="T27" s="29">
        <f t="shared" si="4"/>
        <v>30.256410256410255</v>
      </c>
      <c r="U27" s="28">
        <v>67</v>
      </c>
      <c r="V27" s="28">
        <v>29</v>
      </c>
      <c r="W27" s="29">
        <f t="shared" si="5"/>
        <v>43.283582089552233</v>
      </c>
      <c r="X27" s="28">
        <v>62</v>
      </c>
      <c r="Y27" s="28">
        <v>3</v>
      </c>
      <c r="Z27" s="29">
        <f t="shared" si="6"/>
        <v>4.838709677419355</v>
      </c>
      <c r="AA27" s="28">
        <v>177</v>
      </c>
      <c r="AB27" s="30">
        <v>45358.20506083333</v>
      </c>
      <c r="AC27" s="30" t="s">
        <v>1050</v>
      </c>
      <c r="AD27" s="26">
        <f t="shared" si="7"/>
        <v>136</v>
      </c>
      <c r="AE27" s="31" t="s">
        <v>1036</v>
      </c>
      <c r="AF27" s="31" t="s">
        <v>1042</v>
      </c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</row>
    <row r="28" spans="1:59" x14ac:dyDescent="0.25">
      <c r="A28" s="26">
        <v>137</v>
      </c>
      <c r="B28" s="26" t="s">
        <v>1116</v>
      </c>
      <c r="C28" s="27" t="s">
        <v>1117</v>
      </c>
      <c r="D28" s="26" t="s">
        <v>135</v>
      </c>
      <c r="E28" s="27" t="s">
        <v>1049</v>
      </c>
      <c r="F28" s="28">
        <v>475</v>
      </c>
      <c r="G28" s="28">
        <v>232</v>
      </c>
      <c r="H28" s="29">
        <f t="shared" si="0"/>
        <v>48.84210526315789</v>
      </c>
      <c r="I28" s="28">
        <v>96</v>
      </c>
      <c r="J28" s="28">
        <v>36</v>
      </c>
      <c r="K28" s="29">
        <f t="shared" si="1"/>
        <v>37.5</v>
      </c>
      <c r="L28" s="28">
        <v>40</v>
      </c>
      <c r="M28" s="28">
        <v>31</v>
      </c>
      <c r="N28" s="29">
        <f t="shared" si="2"/>
        <v>77.5</v>
      </c>
      <c r="O28" s="28">
        <v>56</v>
      </c>
      <c r="P28" s="28">
        <v>40</v>
      </c>
      <c r="Q28" s="29">
        <f t="shared" si="3"/>
        <v>71.428571428571431</v>
      </c>
      <c r="R28" s="28">
        <v>192</v>
      </c>
      <c r="S28" s="28">
        <v>83</v>
      </c>
      <c r="T28" s="29">
        <f t="shared" si="4"/>
        <v>43.229166666666671</v>
      </c>
      <c r="U28" s="28">
        <v>61</v>
      </c>
      <c r="V28" s="28">
        <v>32</v>
      </c>
      <c r="W28" s="29">
        <f t="shared" si="5"/>
        <v>52.459016393442624</v>
      </c>
      <c r="X28" s="28">
        <v>30</v>
      </c>
      <c r="Y28" s="28">
        <v>10</v>
      </c>
      <c r="Z28" s="29">
        <f t="shared" si="6"/>
        <v>33.333333333333329</v>
      </c>
      <c r="AA28" s="28">
        <v>0</v>
      </c>
      <c r="AB28" s="30">
        <v>45358.207407002315</v>
      </c>
      <c r="AC28" s="30" t="s">
        <v>1050</v>
      </c>
      <c r="AD28" s="26">
        <f t="shared" si="7"/>
        <v>137</v>
      </c>
      <c r="AE28" s="31" t="s">
        <v>1036</v>
      </c>
      <c r="AF28" s="31" t="s">
        <v>1042</v>
      </c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</row>
    <row r="29" spans="1:59" x14ac:dyDescent="0.25">
      <c r="A29" s="26">
        <v>138</v>
      </c>
      <c r="B29" s="26" t="s">
        <v>1118</v>
      </c>
      <c r="C29" s="27" t="s">
        <v>1119</v>
      </c>
      <c r="D29" s="26" t="s">
        <v>135</v>
      </c>
      <c r="E29" s="27" t="s">
        <v>1049</v>
      </c>
      <c r="F29" s="28">
        <v>770</v>
      </c>
      <c r="G29" s="28">
        <v>415</v>
      </c>
      <c r="H29" s="29">
        <f t="shared" si="0"/>
        <v>53.896103896103895</v>
      </c>
      <c r="I29" s="28">
        <v>105</v>
      </c>
      <c r="J29" s="28">
        <v>70</v>
      </c>
      <c r="K29" s="29">
        <f t="shared" si="1"/>
        <v>66.666666666666657</v>
      </c>
      <c r="L29" s="28">
        <v>32</v>
      </c>
      <c r="M29" s="28">
        <v>20</v>
      </c>
      <c r="N29" s="29">
        <f t="shared" si="2"/>
        <v>62.5</v>
      </c>
      <c r="O29" s="28">
        <v>222</v>
      </c>
      <c r="P29" s="28">
        <v>122</v>
      </c>
      <c r="Q29" s="29">
        <f t="shared" si="3"/>
        <v>54.954954954954957</v>
      </c>
      <c r="R29" s="28">
        <v>190</v>
      </c>
      <c r="S29" s="28">
        <v>95</v>
      </c>
      <c r="T29" s="29">
        <f t="shared" si="4"/>
        <v>50</v>
      </c>
      <c r="U29" s="28">
        <v>91</v>
      </c>
      <c r="V29" s="28">
        <v>50</v>
      </c>
      <c r="W29" s="29">
        <f t="shared" si="5"/>
        <v>54.945054945054949</v>
      </c>
      <c r="X29" s="28">
        <v>130</v>
      </c>
      <c r="Y29" s="28">
        <v>58</v>
      </c>
      <c r="Z29" s="29">
        <f t="shared" si="6"/>
        <v>44.61538461538462</v>
      </c>
      <c r="AA29" s="28">
        <v>99</v>
      </c>
      <c r="AB29" s="30">
        <v>45358.209333865743</v>
      </c>
      <c r="AC29" s="30" t="s">
        <v>1050</v>
      </c>
      <c r="AD29" s="26">
        <f t="shared" si="7"/>
        <v>138</v>
      </c>
      <c r="AE29" s="31" t="s">
        <v>1036</v>
      </c>
      <c r="AF29" s="31" t="s">
        <v>1042</v>
      </c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</row>
    <row r="30" spans="1:59" x14ac:dyDescent="0.25">
      <c r="A30" s="26">
        <v>139</v>
      </c>
      <c r="B30" s="26" t="s">
        <v>1120</v>
      </c>
      <c r="C30" s="27" t="s">
        <v>1121</v>
      </c>
      <c r="D30" s="26" t="s">
        <v>135</v>
      </c>
      <c r="E30" s="27" t="s">
        <v>1049</v>
      </c>
      <c r="F30" s="28">
        <v>395</v>
      </c>
      <c r="G30" s="28">
        <v>224</v>
      </c>
      <c r="H30" s="29">
        <f t="shared" si="0"/>
        <v>56.708860759493675</v>
      </c>
      <c r="I30" s="28">
        <v>90</v>
      </c>
      <c r="J30" s="28">
        <v>45</v>
      </c>
      <c r="K30" s="29">
        <f t="shared" si="1"/>
        <v>50</v>
      </c>
      <c r="L30" s="28">
        <v>86</v>
      </c>
      <c r="M30" s="28">
        <v>41</v>
      </c>
      <c r="N30" s="29">
        <f t="shared" si="2"/>
        <v>47.674418604651166</v>
      </c>
      <c r="O30" s="28">
        <v>19</v>
      </c>
      <c r="P30" s="28">
        <v>12</v>
      </c>
      <c r="Q30" s="29">
        <f t="shared" si="3"/>
        <v>63.157894736842103</v>
      </c>
      <c r="R30" s="28">
        <v>147</v>
      </c>
      <c r="S30" s="28">
        <v>87</v>
      </c>
      <c r="T30" s="29">
        <f t="shared" si="4"/>
        <v>59.183673469387756</v>
      </c>
      <c r="U30" s="28">
        <v>36</v>
      </c>
      <c r="V30" s="28">
        <v>30</v>
      </c>
      <c r="W30" s="29">
        <f t="shared" si="5"/>
        <v>83.333333333333343</v>
      </c>
      <c r="X30" s="28">
        <v>17</v>
      </c>
      <c r="Y30" s="28">
        <v>9</v>
      </c>
      <c r="Z30" s="29">
        <f t="shared" si="6"/>
        <v>52.941176470588239</v>
      </c>
      <c r="AA30" s="28">
        <v>30</v>
      </c>
      <c r="AB30" s="30">
        <v>45358.21139019676</v>
      </c>
      <c r="AC30" s="30" t="s">
        <v>1050</v>
      </c>
      <c r="AD30" s="26">
        <f t="shared" si="7"/>
        <v>139</v>
      </c>
      <c r="AE30" s="31" t="s">
        <v>1036</v>
      </c>
      <c r="AF30" s="31" t="s">
        <v>1042</v>
      </c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</row>
    <row r="31" spans="1:59" x14ac:dyDescent="0.25">
      <c r="A31" s="26">
        <v>140</v>
      </c>
      <c r="B31" s="26" t="s">
        <v>1122</v>
      </c>
      <c r="C31" s="27" t="s">
        <v>1123</v>
      </c>
      <c r="D31" s="26" t="s">
        <v>135</v>
      </c>
      <c r="E31" s="27" t="s">
        <v>1049</v>
      </c>
      <c r="F31" s="28">
        <v>1100</v>
      </c>
      <c r="G31" s="28">
        <v>612</v>
      </c>
      <c r="H31" s="29">
        <f t="shared" si="0"/>
        <v>55.63636363636364</v>
      </c>
      <c r="I31" s="28">
        <v>175</v>
      </c>
      <c r="J31" s="28">
        <v>87</v>
      </c>
      <c r="K31" s="29">
        <f t="shared" si="1"/>
        <v>49.714285714285715</v>
      </c>
      <c r="L31" s="28">
        <v>126</v>
      </c>
      <c r="M31" s="28">
        <v>88</v>
      </c>
      <c r="N31" s="29">
        <f t="shared" si="2"/>
        <v>69.841269841269835</v>
      </c>
      <c r="O31" s="28">
        <v>97</v>
      </c>
      <c r="P31" s="28">
        <v>91</v>
      </c>
      <c r="Q31" s="29">
        <f t="shared" si="3"/>
        <v>93.814432989690715</v>
      </c>
      <c r="R31" s="28">
        <v>483</v>
      </c>
      <c r="S31" s="28">
        <v>281</v>
      </c>
      <c r="T31" s="29">
        <f t="shared" si="4"/>
        <v>58.178053830227739</v>
      </c>
      <c r="U31" s="28">
        <v>166</v>
      </c>
      <c r="V31" s="28">
        <v>47</v>
      </c>
      <c r="W31" s="29">
        <f t="shared" si="5"/>
        <v>28.313253012048197</v>
      </c>
      <c r="X31" s="28">
        <v>53</v>
      </c>
      <c r="Y31" s="28">
        <v>18</v>
      </c>
      <c r="Z31" s="29">
        <f t="shared" si="6"/>
        <v>33.962264150943398</v>
      </c>
      <c r="AA31" s="28">
        <v>0</v>
      </c>
      <c r="AB31" s="30">
        <v>45358.280387696759</v>
      </c>
      <c r="AC31" s="30" t="s">
        <v>1050</v>
      </c>
      <c r="AD31" s="26">
        <f t="shared" si="7"/>
        <v>140</v>
      </c>
      <c r="AE31" s="31" t="s">
        <v>1036</v>
      </c>
      <c r="AF31" s="31" t="s">
        <v>1042</v>
      </c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</row>
    <row r="32" spans="1:59" x14ac:dyDescent="0.25">
      <c r="A32" s="26">
        <v>144</v>
      </c>
      <c r="B32" s="26" t="s">
        <v>1124</v>
      </c>
      <c r="C32" s="27" t="s">
        <v>1125</v>
      </c>
      <c r="D32" s="26" t="s">
        <v>135</v>
      </c>
      <c r="E32" s="27" t="s">
        <v>1049</v>
      </c>
      <c r="F32" s="28">
        <v>1254</v>
      </c>
      <c r="G32" s="28">
        <v>714</v>
      </c>
      <c r="H32" s="29">
        <f t="shared" si="0"/>
        <v>56.937799043062199</v>
      </c>
      <c r="I32" s="28">
        <v>185</v>
      </c>
      <c r="J32" s="28">
        <v>88</v>
      </c>
      <c r="K32" s="29">
        <f t="shared" si="1"/>
        <v>47.567567567567572</v>
      </c>
      <c r="L32" s="28">
        <v>155</v>
      </c>
      <c r="M32" s="28">
        <v>117</v>
      </c>
      <c r="N32" s="29">
        <f t="shared" si="2"/>
        <v>75.483870967741936</v>
      </c>
      <c r="O32" s="28">
        <v>104</v>
      </c>
      <c r="P32" s="28">
        <v>104</v>
      </c>
      <c r="Q32" s="29">
        <f t="shared" si="3"/>
        <v>100</v>
      </c>
      <c r="R32" s="28">
        <v>525</v>
      </c>
      <c r="S32" s="28">
        <v>291</v>
      </c>
      <c r="T32" s="29">
        <f t="shared" si="4"/>
        <v>55.428571428571431</v>
      </c>
      <c r="U32" s="28">
        <v>149</v>
      </c>
      <c r="V32" s="28">
        <v>44</v>
      </c>
      <c r="W32" s="29">
        <f t="shared" si="5"/>
        <v>29.530201342281881</v>
      </c>
      <c r="X32" s="28">
        <v>136</v>
      </c>
      <c r="Y32" s="28">
        <v>70</v>
      </c>
      <c r="Z32" s="29">
        <f t="shared" si="6"/>
        <v>51.470588235294116</v>
      </c>
      <c r="AA32" s="28" t="s">
        <v>114</v>
      </c>
      <c r="AB32" s="30">
        <v>45359.055482962962</v>
      </c>
      <c r="AC32" s="30" t="s">
        <v>879</v>
      </c>
      <c r="AD32" s="26">
        <f t="shared" si="7"/>
        <v>144</v>
      </c>
      <c r="AE32" s="31" t="s">
        <v>886</v>
      </c>
      <c r="AF32" s="31" t="s">
        <v>1038</v>
      </c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</row>
    <row r="33" spans="1:59" x14ac:dyDescent="0.25">
      <c r="A33" s="26">
        <v>149</v>
      </c>
      <c r="B33" s="26" t="s">
        <v>1126</v>
      </c>
      <c r="C33" s="27" t="s">
        <v>1127</v>
      </c>
      <c r="D33" s="26" t="s">
        <v>135</v>
      </c>
      <c r="E33" s="27" t="s">
        <v>1049</v>
      </c>
      <c r="F33" s="28">
        <v>2959</v>
      </c>
      <c r="G33" s="28">
        <v>2249</v>
      </c>
      <c r="H33" s="29">
        <f t="shared" si="0"/>
        <v>76.005407232173027</v>
      </c>
      <c r="I33" s="28">
        <v>466</v>
      </c>
      <c r="J33" s="28">
        <v>252</v>
      </c>
      <c r="K33" s="29">
        <f t="shared" si="1"/>
        <v>54.077253218884124</v>
      </c>
      <c r="L33" s="28">
        <v>471</v>
      </c>
      <c r="M33" s="28">
        <v>429</v>
      </c>
      <c r="N33" s="29">
        <f t="shared" si="2"/>
        <v>91.082802547770697</v>
      </c>
      <c r="O33" s="28">
        <v>422</v>
      </c>
      <c r="P33" s="28">
        <v>341</v>
      </c>
      <c r="Q33" s="29">
        <f t="shared" si="3"/>
        <v>80.805687203791464</v>
      </c>
      <c r="R33" s="28">
        <v>1170</v>
      </c>
      <c r="S33" s="28">
        <v>844</v>
      </c>
      <c r="T33" s="29">
        <f t="shared" si="4"/>
        <v>72.136752136752136</v>
      </c>
      <c r="U33" s="28">
        <v>301</v>
      </c>
      <c r="V33" s="28">
        <v>288</v>
      </c>
      <c r="W33" s="29">
        <f t="shared" si="5"/>
        <v>95.68106312292359</v>
      </c>
      <c r="X33" s="28">
        <v>129</v>
      </c>
      <c r="Y33" s="28">
        <v>95</v>
      </c>
      <c r="Z33" s="29">
        <f t="shared" si="6"/>
        <v>73.643410852713174</v>
      </c>
      <c r="AA33" s="28" t="s">
        <v>114</v>
      </c>
      <c r="AB33" s="30">
        <v>45359.253707638891</v>
      </c>
      <c r="AC33" s="30" t="s">
        <v>1051</v>
      </c>
      <c r="AD33" s="26">
        <f t="shared" si="7"/>
        <v>149</v>
      </c>
      <c r="AE33" s="31" t="s">
        <v>1044</v>
      </c>
      <c r="AF33" s="31" t="s">
        <v>1038</v>
      </c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</row>
    <row r="34" spans="1:59" x14ac:dyDescent="0.25">
      <c r="A34" s="26">
        <v>107</v>
      </c>
      <c r="B34" s="26" t="s">
        <v>1128</v>
      </c>
      <c r="C34" s="27" t="s">
        <v>1129</v>
      </c>
      <c r="D34" s="26" t="s">
        <v>1052</v>
      </c>
      <c r="E34" s="27" t="s">
        <v>1053</v>
      </c>
      <c r="F34" s="28">
        <v>4156</v>
      </c>
      <c r="G34" s="28">
        <v>2428</v>
      </c>
      <c r="H34" s="29">
        <f t="shared" si="0"/>
        <v>58.421559191530314</v>
      </c>
      <c r="I34" s="28">
        <v>661</v>
      </c>
      <c r="J34" s="28">
        <v>310</v>
      </c>
      <c r="K34" s="29">
        <f t="shared" si="1"/>
        <v>46.89863842662632</v>
      </c>
      <c r="L34" s="28">
        <v>636</v>
      </c>
      <c r="M34" s="28">
        <v>549</v>
      </c>
      <c r="N34" s="29">
        <f t="shared" si="2"/>
        <v>86.320754716981128</v>
      </c>
      <c r="O34" s="28">
        <v>451</v>
      </c>
      <c r="P34" s="28">
        <v>263</v>
      </c>
      <c r="Q34" s="29">
        <f t="shared" si="3"/>
        <v>58.314855875831483</v>
      </c>
      <c r="R34" s="28">
        <v>1500</v>
      </c>
      <c r="S34" s="28">
        <v>793</v>
      </c>
      <c r="T34" s="29">
        <f t="shared" si="4"/>
        <v>52.86666666666666</v>
      </c>
      <c r="U34" s="28">
        <v>605</v>
      </c>
      <c r="V34" s="28">
        <v>314</v>
      </c>
      <c r="W34" s="29">
        <f t="shared" si="5"/>
        <v>51.900826446280988</v>
      </c>
      <c r="X34" s="28">
        <v>303</v>
      </c>
      <c r="Y34" s="28">
        <v>199</v>
      </c>
      <c r="Z34" s="29">
        <f t="shared" si="6"/>
        <v>65.67656765676567</v>
      </c>
      <c r="AA34" s="28">
        <v>220</v>
      </c>
      <c r="AB34" s="30">
        <v>45349.156689606483</v>
      </c>
      <c r="AC34" s="30" t="s">
        <v>870</v>
      </c>
      <c r="AD34" s="26">
        <f t="shared" ref="AD34:AD56" si="8">A34</f>
        <v>107</v>
      </c>
      <c r="AE34" s="31" t="s">
        <v>1044</v>
      </c>
      <c r="AF34" s="31" t="s">
        <v>1038</v>
      </c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</row>
    <row r="35" spans="1:59" x14ac:dyDescent="0.25">
      <c r="A35" s="26">
        <v>108</v>
      </c>
      <c r="B35" s="26" t="s">
        <v>1130</v>
      </c>
      <c r="C35" s="27" t="s">
        <v>1131</v>
      </c>
      <c r="D35" s="26" t="s">
        <v>1052</v>
      </c>
      <c r="E35" s="27" t="s">
        <v>1053</v>
      </c>
      <c r="F35" s="28">
        <v>357</v>
      </c>
      <c r="G35" s="28">
        <v>138</v>
      </c>
      <c r="H35" s="29">
        <f t="shared" si="0"/>
        <v>38.655462184873954</v>
      </c>
      <c r="I35" s="28">
        <v>48</v>
      </c>
      <c r="J35" s="28">
        <v>18</v>
      </c>
      <c r="K35" s="29">
        <f t="shared" si="1"/>
        <v>37.5</v>
      </c>
      <c r="L35" s="28">
        <v>23</v>
      </c>
      <c r="M35" s="28">
        <v>13</v>
      </c>
      <c r="N35" s="29">
        <f t="shared" si="2"/>
        <v>56.521739130434781</v>
      </c>
      <c r="O35" s="28">
        <v>26</v>
      </c>
      <c r="P35" s="28">
        <v>25</v>
      </c>
      <c r="Q35" s="29">
        <f t="shared" si="3"/>
        <v>96.15384615384616</v>
      </c>
      <c r="R35" s="28">
        <v>171</v>
      </c>
      <c r="S35" s="28">
        <v>39</v>
      </c>
      <c r="T35" s="29">
        <f t="shared" si="4"/>
        <v>22.807017543859647</v>
      </c>
      <c r="U35" s="28">
        <v>30</v>
      </c>
      <c r="V35" s="28">
        <v>27</v>
      </c>
      <c r="W35" s="29">
        <f t="shared" si="5"/>
        <v>90</v>
      </c>
      <c r="X35" s="28">
        <v>59</v>
      </c>
      <c r="Y35" s="28">
        <v>16</v>
      </c>
      <c r="Z35" s="29">
        <f t="shared" si="6"/>
        <v>27.118644067796609</v>
      </c>
      <c r="AA35" s="28">
        <v>25</v>
      </c>
      <c r="AB35" s="30">
        <v>45349.160267002313</v>
      </c>
      <c r="AC35" s="30" t="s">
        <v>870</v>
      </c>
      <c r="AD35" s="26">
        <f t="shared" si="8"/>
        <v>108</v>
      </c>
      <c r="AE35" s="31" t="s">
        <v>1044</v>
      </c>
      <c r="AF35" s="31" t="s">
        <v>1038</v>
      </c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</row>
    <row r="36" spans="1:59" x14ac:dyDescent="0.25">
      <c r="A36" s="26">
        <v>109</v>
      </c>
      <c r="B36" s="26" t="s">
        <v>1132</v>
      </c>
      <c r="C36" s="27" t="s">
        <v>1133</v>
      </c>
      <c r="D36" s="26" t="s">
        <v>1052</v>
      </c>
      <c r="E36" s="27" t="s">
        <v>1053</v>
      </c>
      <c r="F36" s="28">
        <v>344</v>
      </c>
      <c r="G36" s="28">
        <v>105</v>
      </c>
      <c r="H36" s="29">
        <f t="shared" si="0"/>
        <v>30.523255813953487</v>
      </c>
      <c r="I36" s="28">
        <v>43</v>
      </c>
      <c r="J36" s="28">
        <v>20</v>
      </c>
      <c r="K36" s="29">
        <f t="shared" si="1"/>
        <v>46.511627906976742</v>
      </c>
      <c r="L36" s="28">
        <v>37</v>
      </c>
      <c r="M36" s="28">
        <v>7</v>
      </c>
      <c r="N36" s="29">
        <f t="shared" si="2"/>
        <v>18.918918918918919</v>
      </c>
      <c r="O36" s="28">
        <v>8</v>
      </c>
      <c r="P36" s="28">
        <v>8</v>
      </c>
      <c r="Q36" s="29">
        <f t="shared" si="3"/>
        <v>100</v>
      </c>
      <c r="R36" s="28">
        <v>140</v>
      </c>
      <c r="S36" s="28">
        <v>38</v>
      </c>
      <c r="T36" s="29">
        <f t="shared" si="4"/>
        <v>27.142857142857142</v>
      </c>
      <c r="U36" s="28">
        <v>56</v>
      </c>
      <c r="V36" s="28">
        <v>20</v>
      </c>
      <c r="W36" s="29">
        <f t="shared" si="5"/>
        <v>35.714285714285715</v>
      </c>
      <c r="X36" s="28">
        <v>60</v>
      </c>
      <c r="Y36" s="28">
        <v>12</v>
      </c>
      <c r="Z36" s="29">
        <f t="shared" si="6"/>
        <v>20</v>
      </c>
      <c r="AA36" s="28">
        <v>20</v>
      </c>
      <c r="AB36" s="30">
        <v>45349.164923090277</v>
      </c>
      <c r="AC36" s="30" t="s">
        <v>1054</v>
      </c>
      <c r="AD36" s="26">
        <f t="shared" si="8"/>
        <v>109</v>
      </c>
      <c r="AE36" s="31" t="s">
        <v>1044</v>
      </c>
      <c r="AF36" s="31" t="s">
        <v>1038</v>
      </c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</row>
    <row r="37" spans="1:59" x14ac:dyDescent="0.25">
      <c r="A37" s="26">
        <v>110</v>
      </c>
      <c r="B37" s="26" t="s">
        <v>1134</v>
      </c>
      <c r="C37" s="27" t="s">
        <v>1135</v>
      </c>
      <c r="D37" s="26" t="s">
        <v>1052</v>
      </c>
      <c r="E37" s="27" t="s">
        <v>1053</v>
      </c>
      <c r="F37" s="28">
        <v>465</v>
      </c>
      <c r="G37" s="28">
        <v>220</v>
      </c>
      <c r="H37" s="29">
        <f t="shared" si="0"/>
        <v>47.311827956989248</v>
      </c>
      <c r="I37" s="28">
        <v>45</v>
      </c>
      <c r="J37" s="28">
        <v>31</v>
      </c>
      <c r="K37" s="29">
        <f t="shared" si="1"/>
        <v>68.888888888888886</v>
      </c>
      <c r="L37" s="28">
        <v>55</v>
      </c>
      <c r="M37" s="28">
        <v>27</v>
      </c>
      <c r="N37" s="29">
        <f t="shared" si="2"/>
        <v>49.090909090909093</v>
      </c>
      <c r="O37" s="28">
        <v>3</v>
      </c>
      <c r="P37" s="28">
        <v>3</v>
      </c>
      <c r="Q37" s="29">
        <f t="shared" si="3"/>
        <v>100</v>
      </c>
      <c r="R37" s="28">
        <v>270</v>
      </c>
      <c r="S37" s="28">
        <v>120</v>
      </c>
      <c r="T37" s="29">
        <f t="shared" si="4"/>
        <v>44.444444444444443</v>
      </c>
      <c r="U37" s="28">
        <v>58</v>
      </c>
      <c r="V37" s="28">
        <v>21</v>
      </c>
      <c r="W37" s="29">
        <f t="shared" si="5"/>
        <v>36.206896551724135</v>
      </c>
      <c r="X37" s="28">
        <v>34</v>
      </c>
      <c r="Y37" s="28">
        <v>18</v>
      </c>
      <c r="Z37" s="29">
        <f t="shared" si="6"/>
        <v>52.941176470588239</v>
      </c>
      <c r="AA37" s="28">
        <v>30</v>
      </c>
      <c r="AB37" s="30">
        <v>45349.168330706016</v>
      </c>
      <c r="AC37" s="30" t="s">
        <v>870</v>
      </c>
      <c r="AD37" s="26">
        <f t="shared" si="8"/>
        <v>110</v>
      </c>
      <c r="AE37" s="31" t="s">
        <v>1044</v>
      </c>
      <c r="AF37" s="31" t="s">
        <v>1038</v>
      </c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</row>
    <row r="38" spans="1:59" x14ac:dyDescent="0.25">
      <c r="A38" s="26">
        <v>111</v>
      </c>
      <c r="B38" s="26" t="s">
        <v>1136</v>
      </c>
      <c r="C38" s="27" t="s">
        <v>1137</v>
      </c>
      <c r="D38" s="26" t="s">
        <v>1052</v>
      </c>
      <c r="E38" s="27" t="s">
        <v>1053</v>
      </c>
      <c r="F38" s="28">
        <v>298</v>
      </c>
      <c r="G38" s="28">
        <v>165</v>
      </c>
      <c r="H38" s="29">
        <f t="shared" si="0"/>
        <v>55.369127516778526</v>
      </c>
      <c r="I38" s="28">
        <v>47</v>
      </c>
      <c r="J38" s="28">
        <v>24</v>
      </c>
      <c r="K38" s="29">
        <f t="shared" si="1"/>
        <v>51.063829787234042</v>
      </c>
      <c r="L38" s="28">
        <v>27</v>
      </c>
      <c r="M38" s="28">
        <v>25</v>
      </c>
      <c r="N38" s="29">
        <f t="shared" si="2"/>
        <v>92.592592592592595</v>
      </c>
      <c r="O38" s="28">
        <v>28</v>
      </c>
      <c r="P38" s="28">
        <v>28</v>
      </c>
      <c r="Q38" s="29">
        <f t="shared" si="3"/>
        <v>100</v>
      </c>
      <c r="R38" s="28">
        <v>135</v>
      </c>
      <c r="S38" s="28">
        <v>56</v>
      </c>
      <c r="T38" s="29">
        <f t="shared" si="4"/>
        <v>41.481481481481481</v>
      </c>
      <c r="U38" s="28">
        <v>48</v>
      </c>
      <c r="V38" s="28">
        <v>25</v>
      </c>
      <c r="W38" s="29">
        <f t="shared" si="5"/>
        <v>52.083333333333336</v>
      </c>
      <c r="X38" s="28">
        <v>13</v>
      </c>
      <c r="Y38" s="28">
        <v>7</v>
      </c>
      <c r="Z38" s="29">
        <f t="shared" si="6"/>
        <v>53.846153846153847</v>
      </c>
      <c r="AA38" s="28">
        <v>96</v>
      </c>
      <c r="AB38" s="30">
        <v>45349.172707002312</v>
      </c>
      <c r="AC38" s="30" t="s">
        <v>870</v>
      </c>
      <c r="AD38" s="26">
        <f t="shared" si="8"/>
        <v>111</v>
      </c>
      <c r="AE38" s="31" t="s">
        <v>1044</v>
      </c>
      <c r="AF38" s="31" t="s">
        <v>1038</v>
      </c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</row>
    <row r="39" spans="1:59" x14ac:dyDescent="0.25">
      <c r="A39" s="26">
        <v>112</v>
      </c>
      <c r="B39" s="26" t="s">
        <v>1138</v>
      </c>
      <c r="C39" s="27" t="s">
        <v>1139</v>
      </c>
      <c r="D39" s="26" t="s">
        <v>1052</v>
      </c>
      <c r="E39" s="27" t="s">
        <v>1053</v>
      </c>
      <c r="F39" s="28">
        <v>399</v>
      </c>
      <c r="G39" s="28">
        <v>167</v>
      </c>
      <c r="H39" s="29">
        <f t="shared" si="0"/>
        <v>41.854636591478695</v>
      </c>
      <c r="I39" s="28">
        <v>90</v>
      </c>
      <c r="J39" s="28">
        <v>51</v>
      </c>
      <c r="K39" s="29">
        <f t="shared" si="1"/>
        <v>56.666666666666664</v>
      </c>
      <c r="L39" s="28">
        <v>29</v>
      </c>
      <c r="M39" s="28">
        <v>21</v>
      </c>
      <c r="N39" s="29">
        <f t="shared" si="2"/>
        <v>72.41379310344827</v>
      </c>
      <c r="O39" s="28">
        <v>29</v>
      </c>
      <c r="P39" s="28">
        <v>16</v>
      </c>
      <c r="Q39" s="29">
        <f t="shared" si="3"/>
        <v>55.172413793103445</v>
      </c>
      <c r="R39" s="28">
        <v>153</v>
      </c>
      <c r="S39" s="28">
        <v>43</v>
      </c>
      <c r="T39" s="29">
        <f t="shared" si="4"/>
        <v>28.104575163398692</v>
      </c>
      <c r="U39" s="28">
        <v>51</v>
      </c>
      <c r="V39" s="28">
        <v>23</v>
      </c>
      <c r="W39" s="29">
        <f t="shared" si="5"/>
        <v>45.098039215686278</v>
      </c>
      <c r="X39" s="28">
        <v>47</v>
      </c>
      <c r="Y39" s="28">
        <v>13</v>
      </c>
      <c r="Z39" s="29">
        <f t="shared" si="6"/>
        <v>27.659574468085108</v>
      </c>
      <c r="AA39" s="28">
        <v>48</v>
      </c>
      <c r="AB39" s="30">
        <v>45349.175728368056</v>
      </c>
      <c r="AC39" s="30" t="s">
        <v>870</v>
      </c>
      <c r="AD39" s="26">
        <f t="shared" si="8"/>
        <v>112</v>
      </c>
      <c r="AE39" s="31" t="s">
        <v>1044</v>
      </c>
      <c r="AF39" s="31" t="s">
        <v>1038</v>
      </c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</row>
    <row r="40" spans="1:59" x14ac:dyDescent="0.25">
      <c r="A40" s="26">
        <v>105</v>
      </c>
      <c r="B40" s="26" t="s">
        <v>1140</v>
      </c>
      <c r="C40" s="27" t="s">
        <v>1141</v>
      </c>
      <c r="D40" s="26" t="s">
        <v>290</v>
      </c>
      <c r="E40" s="27" t="s">
        <v>1055</v>
      </c>
      <c r="F40" s="28">
        <v>5061</v>
      </c>
      <c r="G40" s="28">
        <v>2428</v>
      </c>
      <c r="H40" s="29">
        <f t="shared" si="0"/>
        <v>47.974708555621419</v>
      </c>
      <c r="I40" s="28">
        <v>515</v>
      </c>
      <c r="J40" s="28">
        <v>215</v>
      </c>
      <c r="K40" s="29">
        <f t="shared" si="1"/>
        <v>41.747572815533978</v>
      </c>
      <c r="L40" s="28">
        <v>789</v>
      </c>
      <c r="M40" s="28">
        <v>528</v>
      </c>
      <c r="N40" s="29">
        <f t="shared" si="2"/>
        <v>66.920152091254749</v>
      </c>
      <c r="O40" s="28">
        <v>852</v>
      </c>
      <c r="P40" s="28">
        <v>412</v>
      </c>
      <c r="Q40" s="29">
        <f t="shared" si="3"/>
        <v>48.356807511737088</v>
      </c>
      <c r="R40" s="28">
        <v>1837</v>
      </c>
      <c r="S40" s="28">
        <v>786</v>
      </c>
      <c r="T40" s="29">
        <f t="shared" si="4"/>
        <v>42.787152966793684</v>
      </c>
      <c r="U40" s="28">
        <v>783</v>
      </c>
      <c r="V40" s="28">
        <v>226</v>
      </c>
      <c r="W40" s="29">
        <f t="shared" si="5"/>
        <v>28.863346104725412</v>
      </c>
      <c r="X40" s="28">
        <v>285</v>
      </c>
      <c r="Y40" s="28">
        <v>261</v>
      </c>
      <c r="Z40" s="29">
        <f t="shared" si="6"/>
        <v>91.578947368421055</v>
      </c>
      <c r="AA40" s="28" t="s">
        <v>114</v>
      </c>
      <c r="AB40" s="30">
        <v>45349.010287557867</v>
      </c>
      <c r="AC40" s="30" t="s">
        <v>870</v>
      </c>
      <c r="AD40" s="26">
        <f t="shared" si="8"/>
        <v>105</v>
      </c>
      <c r="AE40" s="31" t="s">
        <v>1036</v>
      </c>
      <c r="AF40" s="31" t="s">
        <v>1038</v>
      </c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</row>
    <row r="41" spans="1:59" x14ac:dyDescent="0.25">
      <c r="A41" s="26">
        <v>127</v>
      </c>
      <c r="B41" s="26" t="s">
        <v>1142</v>
      </c>
      <c r="C41" s="27" t="s">
        <v>1143</v>
      </c>
      <c r="D41" s="26" t="s">
        <v>290</v>
      </c>
      <c r="E41" s="27" t="s">
        <v>1055</v>
      </c>
      <c r="F41" s="28">
        <v>1033</v>
      </c>
      <c r="G41" s="28">
        <v>454</v>
      </c>
      <c r="H41" s="29">
        <f t="shared" si="0"/>
        <v>43.949661181026137</v>
      </c>
      <c r="I41" s="28">
        <v>238</v>
      </c>
      <c r="J41" s="28">
        <v>82</v>
      </c>
      <c r="K41" s="29">
        <f t="shared" si="1"/>
        <v>34.45378151260504</v>
      </c>
      <c r="L41" s="28">
        <v>95</v>
      </c>
      <c r="M41" s="28">
        <v>65</v>
      </c>
      <c r="N41" s="29">
        <f t="shared" si="2"/>
        <v>68.421052631578945</v>
      </c>
      <c r="O41" s="28">
        <v>123</v>
      </c>
      <c r="P41" s="28">
        <v>55</v>
      </c>
      <c r="Q41" s="29">
        <f t="shared" si="3"/>
        <v>44.715447154471541</v>
      </c>
      <c r="R41" s="28">
        <v>403</v>
      </c>
      <c r="S41" s="28">
        <v>183</v>
      </c>
      <c r="T41" s="29">
        <f t="shared" si="4"/>
        <v>45.409429280397021</v>
      </c>
      <c r="U41" s="28">
        <v>137</v>
      </c>
      <c r="V41" s="28">
        <v>44</v>
      </c>
      <c r="W41" s="29">
        <f t="shared" si="5"/>
        <v>32.116788321167881</v>
      </c>
      <c r="X41" s="28">
        <v>37</v>
      </c>
      <c r="Y41" s="28">
        <v>25</v>
      </c>
      <c r="Z41" s="29">
        <f t="shared" si="6"/>
        <v>67.567567567567565</v>
      </c>
      <c r="AA41" s="28">
        <v>19</v>
      </c>
      <c r="AB41" s="30">
        <v>45356.312793958336</v>
      </c>
      <c r="AC41" s="30" t="s">
        <v>941</v>
      </c>
      <c r="AD41" s="26">
        <f t="shared" si="8"/>
        <v>127</v>
      </c>
      <c r="AE41" s="31" t="s">
        <v>1036</v>
      </c>
      <c r="AF41" s="31" t="s">
        <v>1047</v>
      </c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</row>
    <row r="42" spans="1:59" x14ac:dyDescent="0.25">
      <c r="A42" s="26">
        <v>132</v>
      </c>
      <c r="B42" s="26" t="s">
        <v>1144</v>
      </c>
      <c r="C42" s="27" t="s">
        <v>1145</v>
      </c>
      <c r="D42" s="26" t="s">
        <v>290</v>
      </c>
      <c r="E42" s="27" t="s">
        <v>1055</v>
      </c>
      <c r="F42" s="28">
        <v>380</v>
      </c>
      <c r="G42" s="28">
        <v>136</v>
      </c>
      <c r="H42" s="29">
        <f t="shared" si="0"/>
        <v>35.789473684210527</v>
      </c>
      <c r="I42" s="28">
        <v>39</v>
      </c>
      <c r="J42" s="28">
        <v>16</v>
      </c>
      <c r="K42" s="29">
        <f t="shared" si="1"/>
        <v>41.025641025641022</v>
      </c>
      <c r="L42" s="28">
        <v>32</v>
      </c>
      <c r="M42" s="28">
        <v>26</v>
      </c>
      <c r="N42" s="29">
        <f t="shared" si="2"/>
        <v>81.25</v>
      </c>
      <c r="O42" s="28">
        <v>39</v>
      </c>
      <c r="P42" s="28">
        <v>17</v>
      </c>
      <c r="Q42" s="29">
        <f t="shared" si="3"/>
        <v>43.589743589743591</v>
      </c>
      <c r="R42" s="28">
        <v>164</v>
      </c>
      <c r="S42" s="28">
        <v>52</v>
      </c>
      <c r="T42" s="29">
        <f t="shared" si="4"/>
        <v>31.707317073170731</v>
      </c>
      <c r="U42" s="28">
        <v>26</v>
      </c>
      <c r="V42" s="28">
        <v>11</v>
      </c>
      <c r="W42" s="29">
        <f t="shared" si="5"/>
        <v>42.307692307692307</v>
      </c>
      <c r="X42" s="28">
        <v>80</v>
      </c>
      <c r="Y42" s="28">
        <v>14</v>
      </c>
      <c r="Z42" s="29">
        <f t="shared" si="6"/>
        <v>17.5</v>
      </c>
      <c r="AA42" s="28">
        <v>9</v>
      </c>
      <c r="AB42" s="30">
        <v>45358.114672511576</v>
      </c>
      <c r="AC42" s="30" t="s">
        <v>928</v>
      </c>
      <c r="AD42" s="26">
        <f t="shared" si="8"/>
        <v>132</v>
      </c>
      <c r="AE42" s="31" t="s">
        <v>1036</v>
      </c>
      <c r="AF42" s="31" t="s">
        <v>1042</v>
      </c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</row>
    <row r="43" spans="1:59" x14ac:dyDescent="0.25">
      <c r="A43" s="26">
        <v>145</v>
      </c>
      <c r="B43" s="26" t="s">
        <v>1146</v>
      </c>
      <c r="C43" s="27" t="s">
        <v>1147</v>
      </c>
      <c r="D43" s="26" t="s">
        <v>290</v>
      </c>
      <c r="E43" s="27" t="s">
        <v>1055</v>
      </c>
      <c r="F43" s="28">
        <v>339</v>
      </c>
      <c r="G43" s="28">
        <v>213</v>
      </c>
      <c r="H43" s="29">
        <f t="shared" si="0"/>
        <v>62.831858407079643</v>
      </c>
      <c r="I43" s="28">
        <v>51</v>
      </c>
      <c r="J43" s="28">
        <v>26</v>
      </c>
      <c r="K43" s="29">
        <f t="shared" si="1"/>
        <v>50.980392156862742</v>
      </c>
      <c r="L43" s="28">
        <v>36</v>
      </c>
      <c r="M43" s="28">
        <v>27</v>
      </c>
      <c r="N43" s="29">
        <f t="shared" si="2"/>
        <v>75</v>
      </c>
      <c r="O43" s="28">
        <v>27</v>
      </c>
      <c r="P43" s="28">
        <v>17</v>
      </c>
      <c r="Q43" s="29">
        <f t="shared" si="3"/>
        <v>62.962962962962962</v>
      </c>
      <c r="R43" s="28">
        <v>152</v>
      </c>
      <c r="S43" s="28">
        <v>85</v>
      </c>
      <c r="T43" s="29">
        <f t="shared" si="4"/>
        <v>55.921052631578952</v>
      </c>
      <c r="U43" s="28">
        <v>27</v>
      </c>
      <c r="V43" s="28">
        <v>25</v>
      </c>
      <c r="W43" s="29">
        <f t="shared" si="5"/>
        <v>92.592592592592595</v>
      </c>
      <c r="X43" s="28">
        <v>46</v>
      </c>
      <c r="Y43" s="28">
        <v>33</v>
      </c>
      <c r="Z43" s="29">
        <f t="shared" si="6"/>
        <v>71.739130434782609</v>
      </c>
      <c r="AA43" s="28">
        <v>12</v>
      </c>
      <c r="AB43" s="30">
        <v>45359.128794444441</v>
      </c>
      <c r="AC43" s="30" t="s">
        <v>896</v>
      </c>
      <c r="AD43" s="26">
        <f t="shared" si="8"/>
        <v>145</v>
      </c>
      <c r="AE43" s="31" t="s">
        <v>1044</v>
      </c>
      <c r="AF43" s="31" t="s">
        <v>1038</v>
      </c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</row>
    <row r="44" spans="1:59" x14ac:dyDescent="0.25">
      <c r="A44" s="26">
        <v>150</v>
      </c>
      <c r="B44" s="26" t="s">
        <v>1148</v>
      </c>
      <c r="C44" s="27" t="s">
        <v>1149</v>
      </c>
      <c r="D44" s="26" t="s">
        <v>290</v>
      </c>
      <c r="E44" s="27" t="s">
        <v>1055</v>
      </c>
      <c r="F44" s="28">
        <v>1674</v>
      </c>
      <c r="G44" s="28">
        <v>745</v>
      </c>
      <c r="H44" s="29">
        <f t="shared" si="0"/>
        <v>44.504181600955796</v>
      </c>
      <c r="I44" s="28">
        <v>230</v>
      </c>
      <c r="J44" s="28">
        <v>73</v>
      </c>
      <c r="K44" s="29">
        <f t="shared" si="1"/>
        <v>31.739130434782609</v>
      </c>
      <c r="L44" s="28">
        <v>221</v>
      </c>
      <c r="M44" s="28">
        <v>142</v>
      </c>
      <c r="N44" s="29">
        <f t="shared" si="2"/>
        <v>64.25339366515837</v>
      </c>
      <c r="O44" s="28">
        <v>185</v>
      </c>
      <c r="P44" s="28">
        <v>90</v>
      </c>
      <c r="Q44" s="29">
        <f t="shared" si="3"/>
        <v>48.648648648648653</v>
      </c>
      <c r="R44" s="28">
        <v>716</v>
      </c>
      <c r="S44" s="28">
        <v>280</v>
      </c>
      <c r="T44" s="29">
        <f t="shared" si="4"/>
        <v>39.106145251396647</v>
      </c>
      <c r="U44" s="28">
        <v>218</v>
      </c>
      <c r="V44" s="28">
        <v>101</v>
      </c>
      <c r="W44" s="29">
        <f t="shared" si="5"/>
        <v>46.330275229357795</v>
      </c>
      <c r="X44" s="28">
        <v>104</v>
      </c>
      <c r="Y44" s="28">
        <v>59</v>
      </c>
      <c r="Z44" s="29">
        <f t="shared" si="6"/>
        <v>56.730769230769226</v>
      </c>
      <c r="AA44" s="28">
        <v>0</v>
      </c>
      <c r="AB44" s="30">
        <v>45359.286312939817</v>
      </c>
      <c r="AC44" s="30" t="s">
        <v>896</v>
      </c>
      <c r="AD44" s="26">
        <f t="shared" si="8"/>
        <v>150</v>
      </c>
      <c r="AE44" s="31" t="s">
        <v>904</v>
      </c>
      <c r="AF44" s="31" t="s">
        <v>904</v>
      </c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</row>
    <row r="45" spans="1:59" x14ac:dyDescent="0.25">
      <c r="A45" s="26">
        <v>153</v>
      </c>
      <c r="B45" s="26" t="s">
        <v>1150</v>
      </c>
      <c r="C45" s="27" t="s">
        <v>1151</v>
      </c>
      <c r="D45" s="26" t="s">
        <v>290</v>
      </c>
      <c r="E45" s="27" t="s">
        <v>1055</v>
      </c>
      <c r="F45" s="28">
        <v>725</v>
      </c>
      <c r="G45" s="28">
        <v>503</v>
      </c>
      <c r="H45" s="29">
        <f t="shared" si="0"/>
        <v>69.379310344827587</v>
      </c>
      <c r="I45" s="28">
        <v>85</v>
      </c>
      <c r="J45" s="28">
        <v>48</v>
      </c>
      <c r="K45" s="29">
        <f t="shared" si="1"/>
        <v>56.470588235294116</v>
      </c>
      <c r="L45" s="28">
        <v>100</v>
      </c>
      <c r="M45" s="28">
        <v>91</v>
      </c>
      <c r="N45" s="29">
        <f t="shared" si="2"/>
        <v>91</v>
      </c>
      <c r="O45" s="28">
        <v>9</v>
      </c>
      <c r="P45" s="28">
        <v>9</v>
      </c>
      <c r="Q45" s="29">
        <f t="shared" si="3"/>
        <v>100</v>
      </c>
      <c r="R45" s="28">
        <v>479</v>
      </c>
      <c r="S45" s="28">
        <v>315</v>
      </c>
      <c r="T45" s="29">
        <f t="shared" si="4"/>
        <v>65.762004175365334</v>
      </c>
      <c r="U45" s="28">
        <v>18</v>
      </c>
      <c r="V45" s="28">
        <v>18</v>
      </c>
      <c r="W45" s="29">
        <f t="shared" si="5"/>
        <v>100</v>
      </c>
      <c r="X45" s="28">
        <v>34</v>
      </c>
      <c r="Y45" s="28">
        <v>22</v>
      </c>
      <c r="Z45" s="29">
        <f t="shared" si="6"/>
        <v>64.705882352941174</v>
      </c>
      <c r="AA45" s="28">
        <v>18</v>
      </c>
      <c r="AB45" s="30">
        <v>45363.217485775465</v>
      </c>
      <c r="AC45" s="30">
        <v>45394</v>
      </c>
      <c r="AD45" s="26">
        <f t="shared" si="8"/>
        <v>153</v>
      </c>
      <c r="AE45" s="31" t="s">
        <v>1036</v>
      </c>
      <c r="AF45" s="31" t="s">
        <v>1056</v>
      </c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</row>
    <row r="46" spans="1:59" x14ac:dyDescent="0.25">
      <c r="A46" s="26">
        <v>160</v>
      </c>
      <c r="B46" s="26" t="s">
        <v>1152</v>
      </c>
      <c r="C46" s="27" t="s">
        <v>1153</v>
      </c>
      <c r="D46" s="26" t="s">
        <v>290</v>
      </c>
      <c r="E46" s="27" t="s">
        <v>1055</v>
      </c>
      <c r="F46" s="28">
        <v>1528</v>
      </c>
      <c r="G46" s="28">
        <v>688</v>
      </c>
      <c r="H46" s="29">
        <f t="shared" si="0"/>
        <v>45.026178010471199</v>
      </c>
      <c r="I46" s="28">
        <v>273</v>
      </c>
      <c r="J46" s="28">
        <v>114</v>
      </c>
      <c r="K46" s="29">
        <f t="shared" si="1"/>
        <v>41.758241758241759</v>
      </c>
      <c r="L46" s="28">
        <v>213</v>
      </c>
      <c r="M46" s="28">
        <v>97</v>
      </c>
      <c r="N46" s="29">
        <f t="shared" si="2"/>
        <v>45.539906103286384</v>
      </c>
      <c r="O46" s="28">
        <v>197</v>
      </c>
      <c r="P46" s="28">
        <v>123</v>
      </c>
      <c r="Q46" s="29">
        <f t="shared" si="3"/>
        <v>62.43654822335025</v>
      </c>
      <c r="R46" s="28">
        <v>580</v>
      </c>
      <c r="S46" s="28">
        <v>249</v>
      </c>
      <c r="T46" s="29">
        <f t="shared" si="4"/>
        <v>42.931034482758626</v>
      </c>
      <c r="U46" s="28">
        <v>87</v>
      </c>
      <c r="V46" s="28">
        <v>77</v>
      </c>
      <c r="W46" s="29">
        <f t="shared" si="5"/>
        <v>88.505747126436788</v>
      </c>
      <c r="X46" s="28">
        <v>178</v>
      </c>
      <c r="Y46" s="28">
        <v>28</v>
      </c>
      <c r="Z46" s="29">
        <f t="shared" si="6"/>
        <v>15.730337078651685</v>
      </c>
      <c r="AA46" s="28" t="s">
        <v>114</v>
      </c>
      <c r="AB46" s="30">
        <v>45366.341455624999</v>
      </c>
      <c r="AC46" s="30" t="s">
        <v>1057</v>
      </c>
      <c r="AD46" s="26">
        <f t="shared" si="8"/>
        <v>160</v>
      </c>
      <c r="AE46" s="31" t="s">
        <v>1036</v>
      </c>
      <c r="AF46" s="31" t="s">
        <v>1038</v>
      </c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</row>
    <row r="47" spans="1:59" x14ac:dyDescent="0.25">
      <c r="A47" s="26">
        <v>115</v>
      </c>
      <c r="B47" s="26" t="s">
        <v>1154</v>
      </c>
      <c r="C47" s="27" t="s">
        <v>1155</v>
      </c>
      <c r="D47" s="26" t="s">
        <v>326</v>
      </c>
      <c r="E47" s="27" t="s">
        <v>1058</v>
      </c>
      <c r="F47" s="28">
        <v>5078</v>
      </c>
      <c r="G47" s="28">
        <v>2103</v>
      </c>
      <c r="H47" s="29">
        <f t="shared" si="0"/>
        <v>41.413942497046079</v>
      </c>
      <c r="I47" s="28">
        <v>781</v>
      </c>
      <c r="J47" s="28">
        <v>228</v>
      </c>
      <c r="K47" s="29">
        <f t="shared" si="1"/>
        <v>29.193341869398211</v>
      </c>
      <c r="L47" s="28">
        <v>927</v>
      </c>
      <c r="M47" s="28">
        <v>521</v>
      </c>
      <c r="N47" s="29">
        <f t="shared" si="2"/>
        <v>56.20280474649406</v>
      </c>
      <c r="O47" s="28">
        <v>690</v>
      </c>
      <c r="P47" s="28">
        <v>295</v>
      </c>
      <c r="Q47" s="29">
        <f t="shared" si="3"/>
        <v>42.753623188405797</v>
      </c>
      <c r="R47" s="28">
        <v>2014</v>
      </c>
      <c r="S47" s="28">
        <v>764</v>
      </c>
      <c r="T47" s="29">
        <f t="shared" si="4"/>
        <v>37.934458788480633</v>
      </c>
      <c r="U47" s="28">
        <v>319</v>
      </c>
      <c r="V47" s="28">
        <v>178</v>
      </c>
      <c r="W47" s="29">
        <f t="shared" si="5"/>
        <v>55.799373040752357</v>
      </c>
      <c r="X47" s="28">
        <v>347</v>
      </c>
      <c r="Y47" s="28">
        <v>117</v>
      </c>
      <c r="Z47" s="29">
        <f t="shared" si="6"/>
        <v>33.717579250720462</v>
      </c>
      <c r="AA47" s="28">
        <v>149</v>
      </c>
      <c r="AB47" s="30">
        <v>45350.13836769676</v>
      </c>
      <c r="AC47" s="30" t="s">
        <v>901</v>
      </c>
      <c r="AD47" s="26">
        <f t="shared" si="8"/>
        <v>115</v>
      </c>
      <c r="AE47" s="31" t="s">
        <v>1044</v>
      </c>
      <c r="AF47" s="31" t="s">
        <v>1038</v>
      </c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</row>
    <row r="48" spans="1:59" x14ac:dyDescent="0.25">
      <c r="A48" s="26">
        <v>116</v>
      </c>
      <c r="B48" s="26" t="s">
        <v>1156</v>
      </c>
      <c r="C48" s="27" t="s">
        <v>1157</v>
      </c>
      <c r="D48" s="26" t="s">
        <v>326</v>
      </c>
      <c r="E48" s="27" t="s">
        <v>1058</v>
      </c>
      <c r="F48" s="28">
        <v>529</v>
      </c>
      <c r="G48" s="28">
        <v>242</v>
      </c>
      <c r="H48" s="29">
        <f t="shared" si="0"/>
        <v>45.746691871455575</v>
      </c>
      <c r="I48" s="28">
        <v>91</v>
      </c>
      <c r="J48" s="28">
        <v>29</v>
      </c>
      <c r="K48" s="29">
        <f t="shared" si="1"/>
        <v>31.868131868131865</v>
      </c>
      <c r="L48" s="28">
        <v>39</v>
      </c>
      <c r="M48" s="28">
        <v>27</v>
      </c>
      <c r="N48" s="29">
        <f t="shared" si="2"/>
        <v>69.230769230769226</v>
      </c>
      <c r="O48" s="28">
        <v>45</v>
      </c>
      <c r="P48" s="28">
        <v>24</v>
      </c>
      <c r="Q48" s="29">
        <f t="shared" si="3"/>
        <v>53.333333333333336</v>
      </c>
      <c r="R48" s="28">
        <v>216</v>
      </c>
      <c r="S48" s="28">
        <v>110</v>
      </c>
      <c r="T48" s="29">
        <f t="shared" si="4"/>
        <v>50.925925925925931</v>
      </c>
      <c r="U48" s="28">
        <v>90</v>
      </c>
      <c r="V48" s="28">
        <v>38</v>
      </c>
      <c r="W48" s="29">
        <f t="shared" si="5"/>
        <v>42.222222222222221</v>
      </c>
      <c r="X48" s="28">
        <v>48</v>
      </c>
      <c r="Y48" s="28">
        <v>14</v>
      </c>
      <c r="Z48" s="29">
        <f t="shared" si="6"/>
        <v>29.166666666666668</v>
      </c>
      <c r="AA48" s="28">
        <v>104</v>
      </c>
      <c r="AB48" s="30">
        <v>45351.440103564812</v>
      </c>
      <c r="AC48" s="30" t="s">
        <v>915</v>
      </c>
      <c r="AD48" s="26">
        <f t="shared" si="8"/>
        <v>116</v>
      </c>
      <c r="AE48" s="31" t="s">
        <v>1059</v>
      </c>
      <c r="AF48" s="31" t="s">
        <v>1048</v>
      </c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</row>
    <row r="49" spans="1:103" x14ac:dyDescent="0.25">
      <c r="A49" s="26">
        <v>129</v>
      </c>
      <c r="B49" s="26" t="s">
        <v>1158</v>
      </c>
      <c r="C49" s="27" t="s">
        <v>1159</v>
      </c>
      <c r="D49" s="26" t="s">
        <v>326</v>
      </c>
      <c r="E49" s="27" t="s">
        <v>1058</v>
      </c>
      <c r="F49" s="28">
        <v>2261</v>
      </c>
      <c r="G49" s="28">
        <v>950</v>
      </c>
      <c r="H49" s="29">
        <f t="shared" si="0"/>
        <v>42.016806722689076</v>
      </c>
      <c r="I49" s="28">
        <v>317</v>
      </c>
      <c r="J49" s="28">
        <v>84</v>
      </c>
      <c r="K49" s="29">
        <f t="shared" si="1"/>
        <v>26.498422712933756</v>
      </c>
      <c r="L49" s="28">
        <v>299</v>
      </c>
      <c r="M49" s="28">
        <v>203</v>
      </c>
      <c r="N49" s="29">
        <f t="shared" si="2"/>
        <v>67.892976588628756</v>
      </c>
      <c r="O49" s="28">
        <v>252</v>
      </c>
      <c r="P49" s="28">
        <v>159</v>
      </c>
      <c r="Q49" s="29">
        <f t="shared" si="3"/>
        <v>63.095238095238095</v>
      </c>
      <c r="R49" s="28">
        <v>906</v>
      </c>
      <c r="S49" s="28">
        <v>409</v>
      </c>
      <c r="T49" s="29">
        <f t="shared" si="4"/>
        <v>45.143487858719645</v>
      </c>
      <c r="U49" s="28">
        <v>270</v>
      </c>
      <c r="V49" s="28">
        <v>56</v>
      </c>
      <c r="W49" s="29">
        <f t="shared" si="5"/>
        <v>20.74074074074074</v>
      </c>
      <c r="X49" s="28">
        <v>217</v>
      </c>
      <c r="Y49" s="28">
        <v>39</v>
      </c>
      <c r="Z49" s="29">
        <f t="shared" si="6"/>
        <v>17.972350230414747</v>
      </c>
      <c r="AA49" s="28" t="s">
        <v>114</v>
      </c>
      <c r="AB49" s="30">
        <v>45356.537370532409</v>
      </c>
      <c r="AC49" s="30" t="s">
        <v>941</v>
      </c>
      <c r="AD49" s="26">
        <f t="shared" si="8"/>
        <v>129</v>
      </c>
      <c r="AE49" s="31" t="s">
        <v>1036</v>
      </c>
      <c r="AF49" s="31" t="s">
        <v>1060</v>
      </c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</row>
    <row r="50" spans="1:103" x14ac:dyDescent="0.25">
      <c r="A50" s="26">
        <v>141</v>
      </c>
      <c r="B50" s="26" t="s">
        <v>1160</v>
      </c>
      <c r="C50" s="27" t="s">
        <v>1161</v>
      </c>
      <c r="D50" s="26" t="s">
        <v>326</v>
      </c>
      <c r="E50" s="27" t="s">
        <v>1058</v>
      </c>
      <c r="F50" s="28">
        <v>1141</v>
      </c>
      <c r="G50" s="28">
        <v>700</v>
      </c>
      <c r="H50" s="29">
        <f t="shared" si="0"/>
        <v>61.349693251533743</v>
      </c>
      <c r="I50" s="28">
        <v>168</v>
      </c>
      <c r="J50" s="28">
        <v>62</v>
      </c>
      <c r="K50" s="29">
        <f t="shared" si="1"/>
        <v>36.904761904761905</v>
      </c>
      <c r="L50" s="28">
        <v>172</v>
      </c>
      <c r="M50" s="28">
        <v>163</v>
      </c>
      <c r="N50" s="29">
        <f t="shared" si="2"/>
        <v>94.767441860465112</v>
      </c>
      <c r="O50" s="28">
        <v>117</v>
      </c>
      <c r="P50" s="28">
        <v>72</v>
      </c>
      <c r="Q50" s="29">
        <f t="shared" si="3"/>
        <v>61.53846153846154</v>
      </c>
      <c r="R50" s="28">
        <v>482</v>
      </c>
      <c r="S50" s="28">
        <v>257</v>
      </c>
      <c r="T50" s="29">
        <f t="shared" si="4"/>
        <v>53.319502074688799</v>
      </c>
      <c r="U50" s="28">
        <v>103</v>
      </c>
      <c r="V50" s="28">
        <v>49</v>
      </c>
      <c r="W50" s="29">
        <f t="shared" si="5"/>
        <v>47.572815533980581</v>
      </c>
      <c r="X50" s="28">
        <v>99</v>
      </c>
      <c r="Y50" s="28">
        <v>97</v>
      </c>
      <c r="Z50" s="29">
        <f t="shared" si="6"/>
        <v>97.979797979797979</v>
      </c>
      <c r="AA50" s="28">
        <v>44</v>
      </c>
      <c r="AB50" s="30">
        <v>45358.318386631945</v>
      </c>
      <c r="AC50" s="30" t="s">
        <v>928</v>
      </c>
      <c r="AD50" s="26">
        <f t="shared" si="8"/>
        <v>141</v>
      </c>
      <c r="AE50" s="31" t="s">
        <v>1036</v>
      </c>
      <c r="AF50" s="31" t="s">
        <v>1037</v>
      </c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</row>
    <row r="51" spans="1:103" x14ac:dyDescent="0.25">
      <c r="A51" s="26">
        <v>146</v>
      </c>
      <c r="B51" s="26" t="s">
        <v>1162</v>
      </c>
      <c r="C51" s="27" t="s">
        <v>1163</v>
      </c>
      <c r="D51" s="26" t="s">
        <v>326</v>
      </c>
      <c r="E51" s="27" t="s">
        <v>1058</v>
      </c>
      <c r="F51" s="28">
        <v>2462</v>
      </c>
      <c r="G51" s="28">
        <v>741</v>
      </c>
      <c r="H51" s="29">
        <f t="shared" si="0"/>
        <v>30.097481722177093</v>
      </c>
      <c r="I51" s="28">
        <v>374</v>
      </c>
      <c r="J51" s="28">
        <v>71</v>
      </c>
      <c r="K51" s="29">
        <f t="shared" si="1"/>
        <v>18.983957219251337</v>
      </c>
      <c r="L51" s="28">
        <v>253</v>
      </c>
      <c r="M51" s="28">
        <v>201</v>
      </c>
      <c r="N51" s="29">
        <f t="shared" si="2"/>
        <v>79.446640316205531</v>
      </c>
      <c r="O51" s="28">
        <v>221</v>
      </c>
      <c r="P51" s="28">
        <v>115</v>
      </c>
      <c r="Q51" s="29">
        <f t="shared" si="3"/>
        <v>52.036199095022631</v>
      </c>
      <c r="R51" s="28">
        <v>989</v>
      </c>
      <c r="S51" s="28">
        <v>254</v>
      </c>
      <c r="T51" s="29">
        <f t="shared" si="4"/>
        <v>25.682507583417589</v>
      </c>
      <c r="U51" s="28">
        <v>310</v>
      </c>
      <c r="V51" s="28">
        <v>42</v>
      </c>
      <c r="W51" s="29">
        <f t="shared" si="5"/>
        <v>13.548387096774196</v>
      </c>
      <c r="X51" s="28">
        <v>315</v>
      </c>
      <c r="Y51" s="28">
        <v>58</v>
      </c>
      <c r="Z51" s="29">
        <f t="shared" si="6"/>
        <v>18.412698412698415</v>
      </c>
      <c r="AA51" s="28">
        <v>0</v>
      </c>
      <c r="AB51" s="30">
        <v>45359.150382349537</v>
      </c>
      <c r="AC51" s="30" t="s">
        <v>896</v>
      </c>
      <c r="AD51" s="26">
        <f t="shared" si="8"/>
        <v>146</v>
      </c>
      <c r="AE51" s="31" t="s">
        <v>1036</v>
      </c>
      <c r="AF51" s="31" t="s">
        <v>1060</v>
      </c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</row>
    <row r="52" spans="1:103" x14ac:dyDescent="0.25">
      <c r="A52" s="26">
        <v>157</v>
      </c>
      <c r="B52" s="26" t="s">
        <v>1164</v>
      </c>
      <c r="C52" s="27" t="s">
        <v>1165</v>
      </c>
      <c r="D52" s="26" t="s">
        <v>326</v>
      </c>
      <c r="E52" s="27" t="s">
        <v>1058</v>
      </c>
      <c r="F52" s="28">
        <v>1645</v>
      </c>
      <c r="G52" s="28">
        <v>477</v>
      </c>
      <c r="H52" s="29">
        <f t="shared" si="0"/>
        <v>28.996960486322187</v>
      </c>
      <c r="I52" s="28">
        <v>240</v>
      </c>
      <c r="J52" s="28">
        <v>38</v>
      </c>
      <c r="K52" s="29">
        <f t="shared" si="1"/>
        <v>15.833333333333332</v>
      </c>
      <c r="L52" s="28">
        <v>225</v>
      </c>
      <c r="M52" s="28">
        <v>102</v>
      </c>
      <c r="N52" s="29">
        <f t="shared" si="2"/>
        <v>45.333333333333329</v>
      </c>
      <c r="O52" s="28">
        <v>206</v>
      </c>
      <c r="P52" s="28">
        <v>89</v>
      </c>
      <c r="Q52" s="29">
        <f t="shared" si="3"/>
        <v>43.203883495145625</v>
      </c>
      <c r="R52" s="28">
        <v>722</v>
      </c>
      <c r="S52" s="28">
        <v>177</v>
      </c>
      <c r="T52" s="29">
        <f t="shared" si="4"/>
        <v>24.51523545706371</v>
      </c>
      <c r="U52" s="28">
        <v>68</v>
      </c>
      <c r="V52" s="28">
        <v>41</v>
      </c>
      <c r="W52" s="29">
        <f t="shared" si="5"/>
        <v>60.294117647058819</v>
      </c>
      <c r="X52" s="28">
        <v>184</v>
      </c>
      <c r="Y52" s="28">
        <v>30</v>
      </c>
      <c r="Z52" s="29">
        <f t="shared" si="6"/>
        <v>16.304347826086957</v>
      </c>
      <c r="AA52" s="28">
        <v>9</v>
      </c>
      <c r="AB52" s="30">
        <v>45366.130284791667</v>
      </c>
      <c r="AC52" s="30" t="s">
        <v>1057</v>
      </c>
      <c r="AD52" s="26">
        <f t="shared" si="8"/>
        <v>157</v>
      </c>
      <c r="AE52" s="31" t="s">
        <v>1044</v>
      </c>
      <c r="AF52" s="31" t="s">
        <v>1037</v>
      </c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</row>
    <row r="53" spans="1:103" x14ac:dyDescent="0.25">
      <c r="A53" s="26">
        <v>71</v>
      </c>
      <c r="B53" s="26" t="s">
        <v>1166</v>
      </c>
      <c r="C53" s="27" t="s">
        <v>1167</v>
      </c>
      <c r="D53" s="26" t="s">
        <v>1061</v>
      </c>
      <c r="E53" s="27" t="s">
        <v>1062</v>
      </c>
      <c r="F53" s="28">
        <v>1086</v>
      </c>
      <c r="G53" s="28">
        <v>393</v>
      </c>
      <c r="H53" s="29">
        <f t="shared" si="0"/>
        <v>36.187845303867405</v>
      </c>
      <c r="I53" s="28">
        <v>196</v>
      </c>
      <c r="J53" s="28">
        <v>31</v>
      </c>
      <c r="K53" s="29">
        <f t="shared" si="1"/>
        <v>15.816326530612246</v>
      </c>
      <c r="L53" s="28">
        <v>60</v>
      </c>
      <c r="M53" s="28">
        <v>43</v>
      </c>
      <c r="N53" s="29">
        <f t="shared" si="2"/>
        <v>71.666666666666671</v>
      </c>
      <c r="O53" s="28">
        <v>205</v>
      </c>
      <c r="P53" s="28">
        <v>77</v>
      </c>
      <c r="Q53" s="29">
        <f t="shared" si="3"/>
        <v>37.560975609756099</v>
      </c>
      <c r="R53" s="28">
        <v>463</v>
      </c>
      <c r="S53" s="28">
        <v>190</v>
      </c>
      <c r="T53" s="29">
        <f t="shared" si="4"/>
        <v>41.036717062634992</v>
      </c>
      <c r="U53" s="28">
        <v>21</v>
      </c>
      <c r="V53" s="28">
        <v>11</v>
      </c>
      <c r="W53" s="29">
        <f t="shared" si="5"/>
        <v>52.380952380952387</v>
      </c>
      <c r="X53" s="28">
        <v>141</v>
      </c>
      <c r="Y53" s="28">
        <v>41</v>
      </c>
      <c r="Z53" s="29">
        <f t="shared" si="6"/>
        <v>29.078014184397162</v>
      </c>
      <c r="AA53" s="28">
        <v>43</v>
      </c>
      <c r="AB53" s="30">
        <v>45268.409138587966</v>
      </c>
      <c r="AC53" s="30" t="s">
        <v>1063</v>
      </c>
      <c r="AD53" s="26">
        <f t="shared" si="8"/>
        <v>71</v>
      </c>
      <c r="AE53" s="31" t="s">
        <v>1036</v>
      </c>
      <c r="AF53" s="31" t="s">
        <v>1046</v>
      </c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</row>
    <row r="54" spans="1:103" x14ac:dyDescent="0.25">
      <c r="A54" s="26">
        <v>113</v>
      </c>
      <c r="B54" s="26" t="s">
        <v>1168</v>
      </c>
      <c r="C54" s="27" t="s">
        <v>1169</v>
      </c>
      <c r="D54" s="26" t="s">
        <v>1061</v>
      </c>
      <c r="E54" s="27" t="s">
        <v>1062</v>
      </c>
      <c r="F54" s="28">
        <v>1172</v>
      </c>
      <c r="G54" s="28">
        <v>429</v>
      </c>
      <c r="H54" s="29">
        <f t="shared" si="0"/>
        <v>36.604095563139936</v>
      </c>
      <c r="I54" s="28">
        <v>183</v>
      </c>
      <c r="J54" s="28">
        <v>88</v>
      </c>
      <c r="K54" s="29">
        <f t="shared" si="1"/>
        <v>48.087431693989068</v>
      </c>
      <c r="L54" s="28">
        <v>44</v>
      </c>
      <c r="M54" s="28">
        <v>16</v>
      </c>
      <c r="N54" s="29">
        <f t="shared" si="2"/>
        <v>36.363636363636367</v>
      </c>
      <c r="O54" s="28">
        <v>180</v>
      </c>
      <c r="P54" s="28">
        <v>74</v>
      </c>
      <c r="Q54" s="29">
        <f t="shared" si="3"/>
        <v>41.111111111111107</v>
      </c>
      <c r="R54" s="28">
        <v>491</v>
      </c>
      <c r="S54" s="28">
        <v>180</v>
      </c>
      <c r="T54" s="29">
        <f t="shared" si="4"/>
        <v>36.65987780040733</v>
      </c>
      <c r="U54" s="28">
        <v>180</v>
      </c>
      <c r="V54" s="28">
        <v>53</v>
      </c>
      <c r="W54" s="29">
        <f t="shared" si="5"/>
        <v>29.444444444444446</v>
      </c>
      <c r="X54" s="28">
        <v>94</v>
      </c>
      <c r="Y54" s="28">
        <v>18</v>
      </c>
      <c r="Z54" s="29">
        <f t="shared" si="6"/>
        <v>19.148936170212767</v>
      </c>
      <c r="AA54" s="28">
        <v>0</v>
      </c>
      <c r="AB54" s="30">
        <v>45349.18052105324</v>
      </c>
      <c r="AC54" s="30" t="s">
        <v>870</v>
      </c>
      <c r="AD54" s="26">
        <f t="shared" si="8"/>
        <v>113</v>
      </c>
      <c r="AE54" s="31" t="s">
        <v>1036</v>
      </c>
      <c r="AF54" s="31" t="s">
        <v>1046</v>
      </c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</row>
    <row r="55" spans="1:103" x14ac:dyDescent="0.25">
      <c r="A55" s="26">
        <v>142</v>
      </c>
      <c r="B55" s="26" t="s">
        <v>1170</v>
      </c>
      <c r="C55" s="27" t="s">
        <v>1171</v>
      </c>
      <c r="D55" s="26" t="s">
        <v>1061</v>
      </c>
      <c r="E55" s="27" t="s">
        <v>1062</v>
      </c>
      <c r="F55" s="28">
        <v>1498</v>
      </c>
      <c r="G55" s="28">
        <v>686</v>
      </c>
      <c r="H55" s="29">
        <f t="shared" si="0"/>
        <v>45.794392523364486</v>
      </c>
      <c r="I55" s="28">
        <v>185</v>
      </c>
      <c r="J55" s="28">
        <v>109</v>
      </c>
      <c r="K55" s="29">
        <f t="shared" si="1"/>
        <v>58.918918918918919</v>
      </c>
      <c r="L55" s="28">
        <v>149</v>
      </c>
      <c r="M55" s="28">
        <v>81</v>
      </c>
      <c r="N55" s="29">
        <f t="shared" si="2"/>
        <v>54.36241610738255</v>
      </c>
      <c r="O55" s="28">
        <v>286</v>
      </c>
      <c r="P55" s="28">
        <v>142</v>
      </c>
      <c r="Q55" s="29">
        <f t="shared" si="3"/>
        <v>49.650349650349654</v>
      </c>
      <c r="R55" s="28">
        <v>554</v>
      </c>
      <c r="S55" s="28">
        <v>206</v>
      </c>
      <c r="T55" s="29">
        <f t="shared" si="4"/>
        <v>37.184115523465707</v>
      </c>
      <c r="U55" s="28">
        <v>187</v>
      </c>
      <c r="V55" s="28">
        <v>110</v>
      </c>
      <c r="W55" s="29">
        <f t="shared" si="5"/>
        <v>58.82352941176471</v>
      </c>
      <c r="X55" s="28">
        <v>137</v>
      </c>
      <c r="Y55" s="28">
        <v>38</v>
      </c>
      <c r="Z55" s="29">
        <f t="shared" si="6"/>
        <v>27.737226277372262</v>
      </c>
      <c r="AA55" s="28">
        <v>7</v>
      </c>
      <c r="AB55" s="30">
        <v>45358.319422719906</v>
      </c>
      <c r="AC55" s="30" t="s">
        <v>876</v>
      </c>
      <c r="AD55" s="26">
        <f t="shared" si="8"/>
        <v>142</v>
      </c>
      <c r="AE55" s="31" t="s">
        <v>886</v>
      </c>
      <c r="AF55" s="31" t="s">
        <v>1046</v>
      </c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</row>
    <row r="56" spans="1:103" x14ac:dyDescent="0.25">
      <c r="A56" s="26">
        <v>162</v>
      </c>
      <c r="B56" s="26" t="s">
        <v>1172</v>
      </c>
      <c r="C56" s="27" t="s">
        <v>1173</v>
      </c>
      <c r="D56" s="26" t="s">
        <v>1061</v>
      </c>
      <c r="E56" s="27" t="s">
        <v>1062</v>
      </c>
      <c r="F56" s="28">
        <v>746</v>
      </c>
      <c r="G56" s="28">
        <v>347</v>
      </c>
      <c r="H56" s="29">
        <f t="shared" si="0"/>
        <v>46.514745308310992</v>
      </c>
      <c r="I56" s="28">
        <v>160</v>
      </c>
      <c r="J56" s="28">
        <v>68</v>
      </c>
      <c r="K56" s="29">
        <f t="shared" si="1"/>
        <v>42.5</v>
      </c>
      <c r="L56" s="28">
        <v>27</v>
      </c>
      <c r="M56" s="28">
        <v>14</v>
      </c>
      <c r="N56" s="29">
        <f t="shared" si="2"/>
        <v>51.851851851851848</v>
      </c>
      <c r="O56" s="28">
        <v>100</v>
      </c>
      <c r="P56" s="28">
        <v>59</v>
      </c>
      <c r="Q56" s="29">
        <f t="shared" si="3"/>
        <v>59</v>
      </c>
      <c r="R56" s="28">
        <v>306</v>
      </c>
      <c r="S56" s="28">
        <v>132</v>
      </c>
      <c r="T56" s="29">
        <f t="shared" si="4"/>
        <v>43.137254901960787</v>
      </c>
      <c r="U56" s="28">
        <v>95</v>
      </c>
      <c r="V56" s="28">
        <v>44</v>
      </c>
      <c r="W56" s="29">
        <f t="shared" si="5"/>
        <v>46.315789473684212</v>
      </c>
      <c r="X56" s="28">
        <v>58</v>
      </c>
      <c r="Y56" s="28">
        <v>30</v>
      </c>
      <c r="Z56" s="29">
        <f t="shared" si="6"/>
        <v>51.724137931034484</v>
      </c>
      <c r="AA56" s="28">
        <v>0</v>
      </c>
      <c r="AB56" s="30">
        <v>45366.401531678239</v>
      </c>
      <c r="AC56" s="30" t="s">
        <v>1057</v>
      </c>
      <c r="AD56" s="26">
        <f t="shared" si="8"/>
        <v>162</v>
      </c>
      <c r="AE56" s="31" t="s">
        <v>1036</v>
      </c>
      <c r="AF56" s="31" t="s">
        <v>1046</v>
      </c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</row>
    <row r="58" spans="1:103" ht="53.25" customHeight="1" x14ac:dyDescent="0.25">
      <c r="B58" s="12"/>
      <c r="C58" s="5"/>
      <c r="D58" s="32" t="s">
        <v>588</v>
      </c>
      <c r="E58" s="66" t="str">
        <f t="shared" ref="E58:AA58" si="9">E1</f>
        <v>HospitalRegion_2024</v>
      </c>
      <c r="F58" s="18" t="str">
        <f t="shared" si="9"/>
        <v>Total Eligible</v>
      </c>
      <c r="G58" s="18" t="str">
        <f t="shared" si="9"/>
        <v>Total Vaccinated</v>
      </c>
      <c r="H58" s="18" t="str">
        <f t="shared" si="9"/>
        <v xml:space="preserve">% Uptake Total </v>
      </c>
      <c r="I58" s="18" t="str">
        <f t="shared" si="9"/>
        <v>Eligible Management &amp; Administration</v>
      </c>
      <c r="J58" s="18" t="str">
        <f t="shared" si="9"/>
        <v>Vaccinated Management &amp; Administration</v>
      </c>
      <c r="K58" s="3" t="str">
        <f t="shared" si="9"/>
        <v>% Uptake Management &amp; Administration</v>
      </c>
      <c r="L58" s="18" t="str">
        <f t="shared" si="9"/>
        <v>Eligible Medical &amp; Dental</v>
      </c>
      <c r="M58" s="18" t="str">
        <f t="shared" si="9"/>
        <v>Vaccinated Medical &amp; Dental</v>
      </c>
      <c r="N58" s="3" t="str">
        <f t="shared" si="9"/>
        <v>% Uptake Medical &amp; Dental</v>
      </c>
      <c r="O58" s="18" t="str">
        <f t="shared" si="9"/>
        <v>Eligible Health &amp; SocialCare</v>
      </c>
      <c r="P58" s="18" t="str">
        <f t="shared" si="9"/>
        <v>Vaccinated Health &amp; SocialCare</v>
      </c>
      <c r="Q58" s="3" t="str">
        <f t="shared" si="9"/>
        <v>% Uptake Health &amp; SocialCare</v>
      </c>
      <c r="R58" s="18" t="str">
        <f t="shared" si="9"/>
        <v>Eligible Nursing</v>
      </c>
      <c r="S58" s="18" t="str">
        <f t="shared" si="9"/>
        <v>Vaccinated Nursing</v>
      </c>
      <c r="T58" s="3" t="str">
        <f t="shared" si="9"/>
        <v>% Uptake Nursing</v>
      </c>
      <c r="U58" s="18" t="str">
        <f t="shared" si="9"/>
        <v>Eligible General Support</v>
      </c>
      <c r="V58" s="18" t="str">
        <f t="shared" si="9"/>
        <v>Vaccinated General Support</v>
      </c>
      <c r="W58" s="3" t="str">
        <f t="shared" si="9"/>
        <v>% Uptake General Support</v>
      </c>
      <c r="X58" s="18" t="str">
        <f t="shared" si="9"/>
        <v>Eligible Other Patient &amp; ClientCare</v>
      </c>
      <c r="Y58" s="18" t="str">
        <f t="shared" si="9"/>
        <v>Vaccinated Other Patient &amp; ClientCare</v>
      </c>
      <c r="Z58" s="3" t="str">
        <f t="shared" si="9"/>
        <v>% Uptake Other Patient &amp; ClientCare</v>
      </c>
      <c r="AA58" s="68" t="str">
        <f t="shared" si="9"/>
        <v>Other VaccinatedStaff Not On HR payroll</v>
      </c>
      <c r="AB58" s="70"/>
      <c r="AC58" s="70"/>
      <c r="AD58" s="70"/>
      <c r="AE58" s="70"/>
      <c r="AF58" s="70"/>
      <c r="AG58" s="73" t="s">
        <v>589</v>
      </c>
      <c r="AH58" s="73" t="s">
        <v>590</v>
      </c>
      <c r="AI58" s="74" t="s">
        <v>591</v>
      </c>
      <c r="AJ58" s="74" t="s">
        <v>592</v>
      </c>
      <c r="AK58" s="74" t="s">
        <v>593</v>
      </c>
      <c r="AL58" s="74" t="s">
        <v>594</v>
      </c>
      <c r="AM58" s="74" t="s">
        <v>595</v>
      </c>
      <c r="AN58" s="74" t="s">
        <v>596</v>
      </c>
      <c r="AO58" s="74" t="s">
        <v>597</v>
      </c>
      <c r="AP58" s="74" t="s">
        <v>598</v>
      </c>
      <c r="AQ58" s="74" t="s">
        <v>599</v>
      </c>
      <c r="AR58" s="74" t="s">
        <v>600</v>
      </c>
      <c r="AS58" s="74" t="s">
        <v>601</v>
      </c>
      <c r="AT58" s="74" t="s">
        <v>602</v>
      </c>
      <c r="AU58" s="74" t="s">
        <v>603</v>
      </c>
      <c r="AV58" s="74" t="s">
        <v>604</v>
      </c>
      <c r="AW58" s="74" t="s">
        <v>605</v>
      </c>
      <c r="AX58" s="74" t="s">
        <v>606</v>
      </c>
      <c r="AY58" s="74" t="s">
        <v>607</v>
      </c>
      <c r="AZ58" s="74" t="s">
        <v>608</v>
      </c>
      <c r="BA58" s="74" t="s">
        <v>609</v>
      </c>
      <c r="BB58" s="74" t="s">
        <v>610</v>
      </c>
      <c r="BC58" s="74" t="s">
        <v>611</v>
      </c>
      <c r="BD58" s="74" t="s">
        <v>612</v>
      </c>
      <c r="BE58" s="74" t="s">
        <v>613</v>
      </c>
      <c r="BF58" s="74" t="s">
        <v>614</v>
      </c>
      <c r="BG58" s="74" t="s">
        <v>615</v>
      </c>
      <c r="BH58" s="74" t="s">
        <v>616</v>
      </c>
      <c r="BI58" s="74" t="s">
        <v>617</v>
      </c>
      <c r="BJ58" s="74" t="s">
        <v>618</v>
      </c>
      <c r="BK58" s="74" t="s">
        <v>619</v>
      </c>
      <c r="BL58" s="74" t="s">
        <v>620</v>
      </c>
      <c r="BM58" s="74" t="s">
        <v>621</v>
      </c>
      <c r="BN58" s="74" t="s">
        <v>622</v>
      </c>
      <c r="BO58" s="74" t="s">
        <v>623</v>
      </c>
      <c r="BP58" s="74" t="s">
        <v>624</v>
      </c>
      <c r="BQ58" s="74" t="s">
        <v>625</v>
      </c>
      <c r="BR58" s="74" t="s">
        <v>626</v>
      </c>
      <c r="BS58" s="74" t="s">
        <v>627</v>
      </c>
      <c r="BT58" s="74" t="s">
        <v>628</v>
      </c>
      <c r="BU58" s="74" t="s">
        <v>629</v>
      </c>
      <c r="BV58" s="74" t="s">
        <v>630</v>
      </c>
      <c r="BW58" s="74" t="s">
        <v>631</v>
      </c>
      <c r="BX58" s="74" t="s">
        <v>632</v>
      </c>
      <c r="BY58" s="74" t="s">
        <v>633</v>
      </c>
      <c r="BZ58" s="74" t="s">
        <v>634</v>
      </c>
      <c r="CA58" s="74" t="s">
        <v>635</v>
      </c>
      <c r="CB58" s="74" t="s">
        <v>636</v>
      </c>
      <c r="CC58" s="74" t="s">
        <v>637</v>
      </c>
      <c r="CD58" s="74" t="s">
        <v>638</v>
      </c>
      <c r="CE58" s="74" t="s">
        <v>639</v>
      </c>
      <c r="CF58" s="74" t="s">
        <v>640</v>
      </c>
      <c r="CG58" s="74" t="s">
        <v>641</v>
      </c>
      <c r="CH58" s="74" t="s">
        <v>642</v>
      </c>
      <c r="CI58" s="74" t="s">
        <v>643</v>
      </c>
      <c r="CJ58" s="74" t="s">
        <v>644</v>
      </c>
      <c r="CK58" s="74" t="s">
        <v>645</v>
      </c>
      <c r="CL58" s="74" t="s">
        <v>646</v>
      </c>
      <c r="CM58" s="74" t="s">
        <v>647</v>
      </c>
      <c r="CN58" s="74" t="s">
        <v>648</v>
      </c>
      <c r="CO58" s="74" t="s">
        <v>649</v>
      </c>
      <c r="CP58" s="74" t="s">
        <v>650</v>
      </c>
      <c r="CQ58" s="74" t="s">
        <v>651</v>
      </c>
      <c r="CR58" s="75"/>
      <c r="CS58" s="76" t="s">
        <v>652</v>
      </c>
      <c r="CT58" s="76" t="s">
        <v>653</v>
      </c>
      <c r="CU58" s="76" t="s">
        <v>654</v>
      </c>
      <c r="CV58" s="76" t="s">
        <v>655</v>
      </c>
      <c r="CW58" s="76" t="s">
        <v>656</v>
      </c>
      <c r="CX58" s="76" t="s">
        <v>657</v>
      </c>
      <c r="CY58" s="76" t="s">
        <v>658</v>
      </c>
    </row>
    <row r="59" spans="1:103" x14ac:dyDescent="0.25">
      <c r="B59" s="12"/>
      <c r="C59" s="5"/>
      <c r="D59" s="33">
        <f>COUNTA(E2:E13)</f>
        <v>12</v>
      </c>
      <c r="E59" s="72" t="str">
        <f>E2</f>
        <v>Dublin and Midlands Hospitals</v>
      </c>
      <c r="F59" s="34">
        <f>SUM(F2:F13)</f>
        <v>21153</v>
      </c>
      <c r="G59" s="34">
        <f>SUM(G2:G13)</f>
        <v>11406</v>
      </c>
      <c r="H59" s="41">
        <f t="shared" ref="H59:H67" si="10">G59/F59*100</f>
        <v>53.921429584456106</v>
      </c>
      <c r="I59" s="34">
        <f>SUM(I2:I13)</f>
        <v>3488</v>
      </c>
      <c r="J59" s="34">
        <f>SUM(J2:J13)</f>
        <v>1538</v>
      </c>
      <c r="K59" s="41">
        <f t="shared" ref="K59:K65" si="11">J59/I59*100</f>
        <v>44.094036697247709</v>
      </c>
      <c r="L59" s="34">
        <f>SUM(L2:L13)</f>
        <v>2814</v>
      </c>
      <c r="M59" s="34">
        <f>SUM(M2:M13)</f>
        <v>1862</v>
      </c>
      <c r="N59" s="41">
        <f t="shared" ref="N59:N65" si="12">M59/L59*100</f>
        <v>66.169154228855717</v>
      </c>
      <c r="O59" s="34">
        <f>SUM(O2:O13)</f>
        <v>3158</v>
      </c>
      <c r="P59" s="34">
        <f>SUM(P2:P13)</f>
        <v>1940</v>
      </c>
      <c r="Q59" s="41">
        <f t="shared" ref="Q59:Q65" si="13">P59/O59*100</f>
        <v>61.431285623812535</v>
      </c>
      <c r="R59" s="34">
        <f>SUM(R2:R13)</f>
        <v>8074</v>
      </c>
      <c r="S59" s="34">
        <f>SUM(S2:S13)</f>
        <v>4454</v>
      </c>
      <c r="T59" s="41">
        <f t="shared" ref="T59:T65" si="14">S59/R59*100</f>
        <v>55.164726281892499</v>
      </c>
      <c r="U59" s="34">
        <f>SUM(U2:U13)</f>
        <v>1519</v>
      </c>
      <c r="V59" s="34">
        <f>SUM(V2:V13)</f>
        <v>802</v>
      </c>
      <c r="W59" s="41">
        <f t="shared" ref="W59:W65" si="15">V59/U59*100</f>
        <v>52.797893350888749</v>
      </c>
      <c r="X59" s="34">
        <f>SUM(X2:X13)</f>
        <v>2100</v>
      </c>
      <c r="Y59" s="34">
        <f>SUM(Y2:Y13)</f>
        <v>810</v>
      </c>
      <c r="Z59" s="41">
        <f t="shared" ref="Z59:Z65" si="16">Y59/X59*100</f>
        <v>38.571428571428577</v>
      </c>
      <c r="AA59" s="34">
        <f>SUM(AA2:AA13)</f>
        <v>999</v>
      </c>
      <c r="AB59" s="70"/>
      <c r="AC59" s="71"/>
      <c r="AD59" s="71"/>
      <c r="AE59" s="71"/>
      <c r="AF59" s="71"/>
      <c r="AG59" s="73">
        <f t="shared" ref="AG59:AG69" si="17">H59/100</f>
        <v>0.53921429584456104</v>
      </c>
      <c r="AH59" s="77">
        <v>0.95</v>
      </c>
      <c r="AI59" s="78">
        <f t="shared" ref="AI59:AI69" si="18">1-AH59</f>
        <v>5.0000000000000044E-2</v>
      </c>
      <c r="AJ59" s="78">
        <f t="shared" ref="AJ59:AJ69" si="19">AI59/2</f>
        <v>2.5000000000000022E-2</v>
      </c>
      <c r="AK59" s="78">
        <f t="shared" ref="AK59:AK69" si="20">NORMSINV(1-AJ59)</f>
        <v>1.9599639845400536</v>
      </c>
      <c r="AL59" s="78">
        <f t="shared" ref="AL59:AL69" si="21">SQRT(AG59*(1-AG59)/D59)</f>
        <v>0.14389296919395078</v>
      </c>
      <c r="AM59" s="78">
        <f t="shared" ref="AM59:AM69" si="22">AK59*AL59</f>
        <v>0.28202503724867495</v>
      </c>
      <c r="AN59" s="74">
        <f t="shared" ref="AN59:AN69" si="23">AG59-AM59</f>
        <v>0.25718925859588609</v>
      </c>
      <c r="AO59" s="74">
        <f t="shared" ref="AO59:AO69" si="24">AG59+AM59</f>
        <v>0.82123933309323593</v>
      </c>
      <c r="AP59" s="74">
        <f t="shared" ref="AP59:AP69" si="25">K59/100</f>
        <v>0.44094036697247707</v>
      </c>
      <c r="AQ59" s="78">
        <v>0.95</v>
      </c>
      <c r="AR59" s="78">
        <f t="shared" ref="AR59:AR69" si="26">1-AQ59</f>
        <v>5.0000000000000044E-2</v>
      </c>
      <c r="AS59" s="78">
        <f t="shared" ref="AS59:AS69" si="27">AR59/2</f>
        <v>2.5000000000000022E-2</v>
      </c>
      <c r="AT59" s="78">
        <f t="shared" ref="AT59:AT69" si="28">NORMSINV(1-AS59)</f>
        <v>1.9599639845400536</v>
      </c>
      <c r="AU59" s="78">
        <f>SQRT(AP59*(1-AP59)/$D59)</f>
        <v>0.14332711994671907</v>
      </c>
      <c r="AV59" s="78">
        <f t="shared" ref="AV59:AV69" si="29">AT59*AU59</f>
        <v>0.28091599310342169</v>
      </c>
      <c r="AW59" s="74">
        <f t="shared" ref="AW59:AW69" si="30">AP59-AV59</f>
        <v>0.16002437386905538</v>
      </c>
      <c r="AX59" s="74">
        <f t="shared" ref="AX59:AX69" si="31">AP59+AV59</f>
        <v>0.72185636007589871</v>
      </c>
      <c r="AY59" s="74">
        <f t="shared" ref="AY59:AY69" si="32">N59/100</f>
        <v>0.6616915422885572</v>
      </c>
      <c r="AZ59" s="78">
        <v>0.95</v>
      </c>
      <c r="BA59" s="78">
        <f t="shared" ref="BA59:BA69" si="33">1-AZ59</f>
        <v>5.0000000000000044E-2</v>
      </c>
      <c r="BB59" s="78">
        <f t="shared" ref="BB59:BB69" si="34">BA59/2</f>
        <v>2.5000000000000022E-2</v>
      </c>
      <c r="BC59" s="78">
        <f t="shared" ref="BC59:BC69" si="35">NORMSINV(1-BB59)</f>
        <v>1.9599639845400536</v>
      </c>
      <c r="BD59" s="78">
        <f>SQRT(AY59*(1-AY59)/$D59)</f>
        <v>0.13658204041050068</v>
      </c>
      <c r="BE59" s="78">
        <f t="shared" ref="BE59:BE69" si="36">BC59*BD59</f>
        <v>0.26769588013957551</v>
      </c>
      <c r="BF59" s="74">
        <f t="shared" ref="BF59:BF69" si="37">AY59-BE59</f>
        <v>0.39399566214898168</v>
      </c>
      <c r="BG59" s="74">
        <f t="shared" ref="BG59:BG69" si="38">AY59+BE59</f>
        <v>0.92938742242813266</v>
      </c>
      <c r="BH59" s="74">
        <f t="shared" ref="BH59:BH69" si="39">Q59/100</f>
        <v>0.61431285623812537</v>
      </c>
      <c r="BI59" s="78">
        <v>0.95</v>
      </c>
      <c r="BJ59" s="78">
        <f t="shared" ref="BJ59:BJ69" si="40">1-BI59</f>
        <v>5.0000000000000044E-2</v>
      </c>
      <c r="BK59" s="78">
        <f t="shared" ref="BK59:BK69" si="41">BJ59/2</f>
        <v>2.5000000000000022E-2</v>
      </c>
      <c r="BL59" s="78">
        <f t="shared" ref="BL59:BL69" si="42">NORMSINV(1-BK59)</f>
        <v>1.9599639845400536</v>
      </c>
      <c r="BM59" s="78">
        <f>SQRT(BH59*(1-BH59)/$D59)</f>
        <v>0.14051469997200819</v>
      </c>
      <c r="BN59" s="78">
        <f t="shared" ref="BN59:BN69" si="43">BL59*BM59</f>
        <v>0.27540375124358735</v>
      </c>
      <c r="BO59" s="74">
        <f t="shared" ref="BO59:BO69" si="44">BH59-BN59</f>
        <v>0.33890910499453802</v>
      </c>
      <c r="BP59" s="74">
        <f t="shared" ref="BP59:BP69" si="45">BH59+BN59</f>
        <v>0.88971660748171266</v>
      </c>
      <c r="BQ59" s="74">
        <f t="shared" ref="BQ59:BQ69" si="46">T59/100</f>
        <v>0.55164726281892495</v>
      </c>
      <c r="BR59" s="78">
        <v>0.95</v>
      </c>
      <c r="BS59" s="78">
        <f t="shared" ref="BS59:BS69" si="47">1-BR59</f>
        <v>5.0000000000000044E-2</v>
      </c>
      <c r="BT59" s="78">
        <f t="shared" ref="BT59:BT69" si="48">BS59/2</f>
        <v>2.5000000000000022E-2</v>
      </c>
      <c r="BU59" s="78">
        <f t="shared" ref="BU59:BU69" si="49">NORMSINV(1-BT59)</f>
        <v>1.9599639845400536</v>
      </c>
      <c r="BV59" s="78">
        <f>SQRT(BQ59*(1-BQ59)/$D59)</f>
        <v>0.14356547874382178</v>
      </c>
      <c r="BW59" s="78">
        <f t="shared" ref="BW59:BW69" si="50">BU59*BV59</f>
        <v>0.28138316776114131</v>
      </c>
      <c r="BX59" s="74">
        <f t="shared" ref="BX59:BX69" si="51">BQ59-BW59</f>
        <v>0.27026409505778365</v>
      </c>
      <c r="BY59" s="74">
        <f t="shared" ref="BY59:BY69" si="52">BQ59+BW59</f>
        <v>0.83303043058006621</v>
      </c>
      <c r="BZ59" s="74">
        <f t="shared" ref="BZ59:BZ69" si="53">W59/100</f>
        <v>0.52797893350888747</v>
      </c>
      <c r="CA59" s="78">
        <v>0.95</v>
      </c>
      <c r="CB59" s="78">
        <f t="shared" ref="CB59:CB69" si="54">1-CA59</f>
        <v>5.0000000000000044E-2</v>
      </c>
      <c r="CC59" s="78">
        <f t="shared" ref="CC59:CC69" si="55">CB59/2</f>
        <v>2.5000000000000022E-2</v>
      </c>
      <c r="CD59" s="78">
        <f t="shared" ref="CD59:CD69" si="56">NORMSINV(1-CC59)</f>
        <v>1.9599639845400536</v>
      </c>
      <c r="CE59" s="78">
        <f>SQRT(BZ59*(1-BZ59)/$D59)</f>
        <v>0.14411140924058988</v>
      </c>
      <c r="CF59" s="78">
        <f t="shared" ref="CF59:CF69" si="57">CD59*CE59</f>
        <v>0.28245317187286884</v>
      </c>
      <c r="CG59" s="74">
        <f t="shared" ref="CG59:CG69" si="58">BZ59-CF59</f>
        <v>0.24552576163601864</v>
      </c>
      <c r="CH59" s="74">
        <f t="shared" ref="CH59:CH69" si="59">BZ59+CF59</f>
        <v>0.81043210538175625</v>
      </c>
      <c r="CI59" s="74">
        <f t="shared" ref="CI59:CI69" si="60">Z59/100</f>
        <v>0.38571428571428579</v>
      </c>
      <c r="CJ59" s="78">
        <v>0.95</v>
      </c>
      <c r="CK59" s="78">
        <f t="shared" ref="CK59:CK69" si="61">1-CJ59</f>
        <v>5.0000000000000044E-2</v>
      </c>
      <c r="CL59" s="78">
        <f t="shared" ref="CL59:CL69" si="62">CK59/2</f>
        <v>2.5000000000000022E-2</v>
      </c>
      <c r="CM59" s="78">
        <f t="shared" ref="CM59:CM69" si="63">NORMSINV(1-CL59)</f>
        <v>1.9599639845400536</v>
      </c>
      <c r="CN59" s="78">
        <f>SQRT(CI59*(1-CI59)/$D59)</f>
        <v>0.14051653980647144</v>
      </c>
      <c r="CO59" s="78">
        <f t="shared" ref="CO59:CO69" si="64">CM59*CN59</f>
        <v>0.2754073572528728</v>
      </c>
      <c r="CP59" s="74">
        <f t="shared" ref="CP59:CP69" si="65">CI59-CO59</f>
        <v>0.11030692846141299</v>
      </c>
      <c r="CQ59" s="74">
        <f t="shared" ref="CQ59:CQ69" si="66">CI59+CO59</f>
        <v>0.66112164296715858</v>
      </c>
      <c r="CR59" s="75"/>
      <c r="CS59" s="79">
        <f t="shared" ref="CS59:CS69" si="67">AM59*100</f>
        <v>28.202503724867494</v>
      </c>
      <c r="CT59" s="79">
        <f>AV59*100</f>
        <v>28.091599310342168</v>
      </c>
      <c r="CU59" s="79">
        <f t="shared" ref="CU59:CU69" si="68">BE59*100</f>
        <v>26.769588013957552</v>
      </c>
      <c r="CV59" s="79">
        <f t="shared" ref="CV59:CV69" si="69">BN59*100</f>
        <v>27.540375124358736</v>
      </c>
      <c r="CW59" s="79">
        <f t="shared" ref="CW59:CW69" si="70">BW59*100</f>
        <v>28.138316776114131</v>
      </c>
      <c r="CX59" s="79">
        <f t="shared" ref="CX59:CX69" si="71">CF59*100</f>
        <v>28.245317187286883</v>
      </c>
      <c r="CY59" s="79">
        <f t="shared" ref="CY59:CY69" si="72">CO59*100</f>
        <v>27.540735725287281</v>
      </c>
    </row>
    <row r="60" spans="1:103" x14ac:dyDescent="0.25">
      <c r="B60" s="12"/>
      <c r="C60" s="5"/>
      <c r="D60" s="34">
        <f>COUNTA(E14:E22)</f>
        <v>9</v>
      </c>
      <c r="E60" s="72" t="str">
        <f>E14</f>
        <v>Dublin and North East Hospitals</v>
      </c>
      <c r="F60" s="34">
        <f>SUM(F14:F22)</f>
        <v>11985</v>
      </c>
      <c r="G60" s="34">
        <f>SUM(G14:G22)</f>
        <v>6157</v>
      </c>
      <c r="H60" s="41">
        <f t="shared" si="10"/>
        <v>51.372549019607838</v>
      </c>
      <c r="I60" s="34">
        <f>SUM(I14:I22)</f>
        <v>1750</v>
      </c>
      <c r="J60" s="34">
        <f>SUM(J14:J22)</f>
        <v>780</v>
      </c>
      <c r="K60" s="41">
        <f t="shared" si="11"/>
        <v>44.571428571428569</v>
      </c>
      <c r="L60" s="34">
        <f>SUM(L14:L22)</f>
        <v>1791</v>
      </c>
      <c r="M60" s="34">
        <f>SUM(M14:M22)</f>
        <v>1065</v>
      </c>
      <c r="N60" s="41">
        <f t="shared" si="12"/>
        <v>59.463986599664985</v>
      </c>
      <c r="O60" s="34">
        <f>SUM(O14:O22)</f>
        <v>1390</v>
      </c>
      <c r="P60" s="34">
        <f>SUM(P14:P22)</f>
        <v>837</v>
      </c>
      <c r="Q60" s="41">
        <f t="shared" si="13"/>
        <v>60.2158273381295</v>
      </c>
      <c r="R60" s="34">
        <f>SUM(R14:R22)</f>
        <v>4813</v>
      </c>
      <c r="S60" s="34">
        <f>SUM(S14:S22)</f>
        <v>2489</v>
      </c>
      <c r="T60" s="41">
        <f t="shared" si="14"/>
        <v>51.714107625181803</v>
      </c>
      <c r="U60" s="34">
        <f>SUM(U14:U22)</f>
        <v>1142</v>
      </c>
      <c r="V60" s="34">
        <f>SUM(V14:V22)</f>
        <v>546</v>
      </c>
      <c r="W60" s="41">
        <f t="shared" si="15"/>
        <v>47.810858143607703</v>
      </c>
      <c r="X60" s="34">
        <f>SUM(X14:X22)</f>
        <v>1099</v>
      </c>
      <c r="Y60" s="34">
        <f>SUM(Y14:Y22)</f>
        <v>440</v>
      </c>
      <c r="Z60" s="41">
        <f t="shared" si="16"/>
        <v>40.036396724294818</v>
      </c>
      <c r="AA60" s="34">
        <f>SUM(AA14:AA22)</f>
        <v>352</v>
      </c>
      <c r="AB60" s="70"/>
      <c r="AC60" s="71"/>
      <c r="AD60" s="71"/>
      <c r="AE60" s="71"/>
      <c r="AF60" s="71"/>
      <c r="AG60" s="73">
        <f t="shared" si="17"/>
        <v>0.51372549019607838</v>
      </c>
      <c r="AH60" s="77">
        <v>0.95</v>
      </c>
      <c r="AI60" s="78">
        <f t="shared" si="18"/>
        <v>5.0000000000000044E-2</v>
      </c>
      <c r="AJ60" s="78">
        <f t="shared" si="19"/>
        <v>2.5000000000000022E-2</v>
      </c>
      <c r="AK60" s="78">
        <f t="shared" si="20"/>
        <v>1.9599639845400536</v>
      </c>
      <c r="AL60" s="78">
        <f t="shared" si="21"/>
        <v>0.16660385847168438</v>
      </c>
      <c r="AM60" s="78">
        <f t="shared" si="22"/>
        <v>0.32653756228990966</v>
      </c>
      <c r="AN60" s="74">
        <f t="shared" si="23"/>
        <v>0.18718792790616873</v>
      </c>
      <c r="AO60" s="74">
        <f t="shared" si="24"/>
        <v>0.84026305248598798</v>
      </c>
      <c r="AP60" s="74">
        <f t="shared" si="25"/>
        <v>0.44571428571428567</v>
      </c>
      <c r="AQ60" s="78">
        <v>0.95</v>
      </c>
      <c r="AR60" s="78">
        <f t="shared" si="26"/>
        <v>5.0000000000000044E-2</v>
      </c>
      <c r="AS60" s="78">
        <f t="shared" si="27"/>
        <v>2.5000000000000022E-2</v>
      </c>
      <c r="AT60" s="78">
        <f t="shared" si="28"/>
        <v>1.9599639845400536</v>
      </c>
      <c r="AU60" s="78">
        <f t="shared" ref="AU60:AU69" si="73">SQRT(AP60*(1-AP60)/$D60)</f>
        <v>0.16568144173701055</v>
      </c>
      <c r="AV60" s="78">
        <f t="shared" si="29"/>
        <v>0.32472965871121195</v>
      </c>
      <c r="AW60" s="74">
        <f t="shared" si="30"/>
        <v>0.12098462700307372</v>
      </c>
      <c r="AX60" s="74">
        <f t="shared" si="31"/>
        <v>0.77044394442549757</v>
      </c>
      <c r="AY60" s="74">
        <f t="shared" si="32"/>
        <v>0.59463986599664986</v>
      </c>
      <c r="AZ60" s="78">
        <v>0.95</v>
      </c>
      <c r="BA60" s="78">
        <f t="shared" si="33"/>
        <v>5.0000000000000044E-2</v>
      </c>
      <c r="BB60" s="78">
        <f t="shared" si="34"/>
        <v>2.5000000000000022E-2</v>
      </c>
      <c r="BC60" s="78">
        <f t="shared" si="35"/>
        <v>1.9599639845400536</v>
      </c>
      <c r="BD60" s="78">
        <f t="shared" ref="BD60:BD69" si="74">SQRT(AY60*(1-AY60)/$D60)</f>
        <v>0.16365386771548465</v>
      </c>
      <c r="BE60" s="78">
        <f t="shared" si="36"/>
        <v>0.32075568665303211</v>
      </c>
      <c r="BF60" s="74">
        <f t="shared" si="37"/>
        <v>0.27388417934361775</v>
      </c>
      <c r="BG60" s="74">
        <f t="shared" si="38"/>
        <v>0.91539555264968198</v>
      </c>
      <c r="BH60" s="74">
        <f t="shared" si="39"/>
        <v>0.60215827338129502</v>
      </c>
      <c r="BI60" s="78">
        <v>0.95</v>
      </c>
      <c r="BJ60" s="78">
        <f t="shared" si="40"/>
        <v>5.0000000000000044E-2</v>
      </c>
      <c r="BK60" s="78">
        <f t="shared" si="41"/>
        <v>2.5000000000000022E-2</v>
      </c>
      <c r="BL60" s="78">
        <f t="shared" si="42"/>
        <v>1.9599639845400536</v>
      </c>
      <c r="BM60" s="78">
        <f t="shared" ref="BM60:BM69" si="75">SQRT(BH60*(1-BH60)/$D60)</f>
        <v>0.1631508120250002</v>
      </c>
      <c r="BN60" s="78">
        <f t="shared" si="43"/>
        <v>0.3197697156174647</v>
      </c>
      <c r="BO60" s="74">
        <f t="shared" si="44"/>
        <v>0.28238855776383032</v>
      </c>
      <c r="BP60" s="74">
        <f t="shared" si="45"/>
        <v>0.92192798899875972</v>
      </c>
      <c r="BQ60" s="74">
        <f t="shared" si="46"/>
        <v>0.51714107625181804</v>
      </c>
      <c r="BR60" s="78">
        <v>0.95</v>
      </c>
      <c r="BS60" s="78">
        <f t="shared" si="47"/>
        <v>5.0000000000000044E-2</v>
      </c>
      <c r="BT60" s="78">
        <f t="shared" si="48"/>
        <v>2.5000000000000022E-2</v>
      </c>
      <c r="BU60" s="78">
        <f t="shared" si="49"/>
        <v>1.9599639845400536</v>
      </c>
      <c r="BV60" s="78">
        <f t="shared" ref="BV60:BV69" si="76">SQRT(BQ60*(1-BQ60)/$D60)</f>
        <v>0.16656869904201002</v>
      </c>
      <c r="BW60" s="78">
        <f t="shared" si="50"/>
        <v>0.32646865107403095</v>
      </c>
      <c r="BX60" s="74">
        <f t="shared" si="51"/>
        <v>0.1906724251777871</v>
      </c>
      <c r="BY60" s="74">
        <f t="shared" si="52"/>
        <v>0.84360972732584893</v>
      </c>
      <c r="BZ60" s="74">
        <f t="shared" si="53"/>
        <v>0.47810858143607704</v>
      </c>
      <c r="CA60" s="78">
        <v>0.95</v>
      </c>
      <c r="CB60" s="78">
        <f t="shared" si="54"/>
        <v>5.0000000000000044E-2</v>
      </c>
      <c r="CC60" s="78">
        <f t="shared" si="55"/>
        <v>2.5000000000000022E-2</v>
      </c>
      <c r="CD60" s="78">
        <f t="shared" si="56"/>
        <v>1.9599639845400536</v>
      </c>
      <c r="CE60" s="78">
        <f t="shared" ref="CE60:CE69" si="77">SQRT(BZ60*(1-BZ60)/$D60)</f>
        <v>0.16650684530248103</v>
      </c>
      <c r="CF60" s="78">
        <f t="shared" si="57"/>
        <v>0.32634741997224503</v>
      </c>
      <c r="CG60" s="74">
        <f t="shared" si="58"/>
        <v>0.15176116146383201</v>
      </c>
      <c r="CH60" s="74">
        <f t="shared" si="59"/>
        <v>0.80445600140832207</v>
      </c>
      <c r="CI60" s="74">
        <f t="shared" si="60"/>
        <v>0.4003639672429482</v>
      </c>
      <c r="CJ60" s="78">
        <v>0.95</v>
      </c>
      <c r="CK60" s="78">
        <f t="shared" si="61"/>
        <v>5.0000000000000044E-2</v>
      </c>
      <c r="CL60" s="78">
        <f t="shared" si="62"/>
        <v>2.5000000000000022E-2</v>
      </c>
      <c r="CM60" s="78">
        <f t="shared" si="63"/>
        <v>1.9599639845400536</v>
      </c>
      <c r="CN60" s="78">
        <f t="shared" ref="CN60:CN69" si="78">SQRT(CI60*(1-CI60)/$D60)</f>
        <v>0.16332403408100368</v>
      </c>
      <c r="CO60" s="78">
        <f t="shared" si="64"/>
        <v>0.32010922460855951</v>
      </c>
      <c r="CP60" s="74">
        <f t="shared" si="65"/>
        <v>8.0254742634388698E-2</v>
      </c>
      <c r="CQ60" s="74">
        <f t="shared" si="66"/>
        <v>0.72047319185150771</v>
      </c>
      <c r="CR60" s="75"/>
      <c r="CS60" s="79">
        <f t="shared" si="67"/>
        <v>32.653756228990964</v>
      </c>
      <c r="CT60" s="79">
        <f>AV60*100</f>
        <v>32.472965871121197</v>
      </c>
      <c r="CU60" s="79">
        <f t="shared" si="68"/>
        <v>32.075568665303209</v>
      </c>
      <c r="CV60" s="79">
        <f t="shared" si="69"/>
        <v>31.97697156174647</v>
      </c>
      <c r="CW60" s="79">
        <f t="shared" si="70"/>
        <v>32.646865107403094</v>
      </c>
      <c r="CX60" s="79">
        <f t="shared" si="71"/>
        <v>32.634741997224502</v>
      </c>
      <c r="CY60" s="79">
        <f t="shared" si="72"/>
        <v>32.010922460855951</v>
      </c>
    </row>
    <row r="61" spans="1:103" x14ac:dyDescent="0.25">
      <c r="B61" s="12"/>
      <c r="C61" s="5"/>
      <c r="D61" s="34">
        <f>COUNTA(E23:E33)</f>
        <v>11</v>
      </c>
      <c r="E61" s="72" t="str">
        <f>E23</f>
        <v>Dublin and South East Hospitals</v>
      </c>
      <c r="F61" s="34">
        <f>SUM(F23:F33)</f>
        <v>14575</v>
      </c>
      <c r="G61" s="34">
        <f>SUM(G23:G33)</f>
        <v>8245</v>
      </c>
      <c r="H61" s="41">
        <f t="shared" si="10"/>
        <v>56.569468267581478</v>
      </c>
      <c r="I61" s="34">
        <f>SUM(I23:I33)</f>
        <v>2197</v>
      </c>
      <c r="J61" s="34">
        <f>SUM(J23:J33)</f>
        <v>1036</v>
      </c>
      <c r="K61" s="41">
        <f t="shared" si="11"/>
        <v>47.155211652253072</v>
      </c>
      <c r="L61" s="34">
        <f>SUM(L23:L33)</f>
        <v>2073</v>
      </c>
      <c r="M61" s="34">
        <f>SUM(M23:M33)</f>
        <v>1430</v>
      </c>
      <c r="N61" s="41">
        <f t="shared" si="12"/>
        <v>68.982151471297641</v>
      </c>
      <c r="O61" s="34">
        <f>SUM(O23:O33)</f>
        <v>1799</v>
      </c>
      <c r="P61" s="34">
        <f>SUM(P23:P33)</f>
        <v>1233</v>
      </c>
      <c r="Q61" s="41">
        <f t="shared" si="13"/>
        <v>68.538076709282933</v>
      </c>
      <c r="R61" s="34">
        <f>SUM(R23:R33)</f>
        <v>5639</v>
      </c>
      <c r="S61" s="34">
        <f>SUM(S23:S33)</f>
        <v>3137</v>
      </c>
      <c r="T61" s="41">
        <f t="shared" si="14"/>
        <v>55.630430927469412</v>
      </c>
      <c r="U61" s="34">
        <f>SUM(U23:U33)</f>
        <v>1772</v>
      </c>
      <c r="V61" s="34">
        <f>SUM(V23:V33)</f>
        <v>969</v>
      </c>
      <c r="W61" s="41">
        <f t="shared" si="15"/>
        <v>54.683972911963885</v>
      </c>
      <c r="X61" s="34">
        <f>SUM(X23:X33)</f>
        <v>1095</v>
      </c>
      <c r="Y61" s="34">
        <f>SUM(Y23:Y33)</f>
        <v>440</v>
      </c>
      <c r="Z61" s="41">
        <f t="shared" si="16"/>
        <v>40.182648401826484</v>
      </c>
      <c r="AA61" s="34">
        <f>SUM(AA23:AA33)</f>
        <v>648</v>
      </c>
      <c r="AB61" s="70"/>
      <c r="AC61" s="71"/>
      <c r="AD61" s="71"/>
      <c r="AE61" s="71"/>
      <c r="AF61" s="71"/>
      <c r="AG61" s="73">
        <f t="shared" si="17"/>
        <v>0.5656946826758148</v>
      </c>
      <c r="AH61" s="77">
        <v>0.95</v>
      </c>
      <c r="AI61" s="78">
        <f t="shared" si="18"/>
        <v>5.0000000000000044E-2</v>
      </c>
      <c r="AJ61" s="78">
        <f t="shared" si="19"/>
        <v>2.5000000000000022E-2</v>
      </c>
      <c r="AK61" s="78">
        <f t="shared" si="20"/>
        <v>1.9599639845400536</v>
      </c>
      <c r="AL61" s="78">
        <f t="shared" si="21"/>
        <v>0.14944874727055607</v>
      </c>
      <c r="AM61" s="78">
        <f t="shared" si="22"/>
        <v>0.29291416218491856</v>
      </c>
      <c r="AN61" s="74">
        <f t="shared" si="23"/>
        <v>0.27278052049089624</v>
      </c>
      <c r="AO61" s="74">
        <f t="shared" si="24"/>
        <v>0.85860884486073341</v>
      </c>
      <c r="AP61" s="74">
        <f t="shared" si="25"/>
        <v>0.47155211652253071</v>
      </c>
      <c r="AQ61" s="78">
        <v>0.95</v>
      </c>
      <c r="AR61" s="78">
        <f t="shared" si="26"/>
        <v>5.0000000000000044E-2</v>
      </c>
      <c r="AS61" s="78">
        <f t="shared" si="27"/>
        <v>2.5000000000000022E-2</v>
      </c>
      <c r="AT61" s="78">
        <f t="shared" si="28"/>
        <v>1.9599639845400536</v>
      </c>
      <c r="AU61" s="78">
        <f t="shared" si="73"/>
        <v>0.15051146677115587</v>
      </c>
      <c r="AV61" s="78">
        <f t="shared" si="29"/>
        <v>0.29499705413176253</v>
      </c>
      <c r="AW61" s="74">
        <f t="shared" si="30"/>
        <v>0.17655506239076818</v>
      </c>
      <c r="AX61" s="74">
        <f t="shared" si="31"/>
        <v>0.76654917065429329</v>
      </c>
      <c r="AY61" s="74">
        <f t="shared" si="32"/>
        <v>0.68982151471297637</v>
      </c>
      <c r="AZ61" s="78">
        <v>0.95</v>
      </c>
      <c r="BA61" s="78">
        <f t="shared" si="33"/>
        <v>5.0000000000000044E-2</v>
      </c>
      <c r="BB61" s="78">
        <f t="shared" si="34"/>
        <v>2.5000000000000022E-2</v>
      </c>
      <c r="BC61" s="78">
        <f t="shared" si="35"/>
        <v>1.9599639845400536</v>
      </c>
      <c r="BD61" s="78">
        <f t="shared" si="74"/>
        <v>0.13946905572467949</v>
      </c>
      <c r="BE61" s="78">
        <f t="shared" si="36"/>
        <v>0.27335432617818162</v>
      </c>
      <c r="BF61" s="74">
        <f t="shared" si="37"/>
        <v>0.41646718853479475</v>
      </c>
      <c r="BG61" s="74">
        <f t="shared" si="38"/>
        <v>0.96317584089115793</v>
      </c>
      <c r="BH61" s="74">
        <f t="shared" si="39"/>
        <v>0.68538076709282936</v>
      </c>
      <c r="BI61" s="78">
        <v>0.95</v>
      </c>
      <c r="BJ61" s="78">
        <f t="shared" si="40"/>
        <v>5.0000000000000044E-2</v>
      </c>
      <c r="BK61" s="78">
        <f t="shared" si="41"/>
        <v>2.5000000000000022E-2</v>
      </c>
      <c r="BL61" s="78">
        <f t="shared" si="42"/>
        <v>1.9599639845400536</v>
      </c>
      <c r="BM61" s="78">
        <f t="shared" si="75"/>
        <v>0.14001102917337821</v>
      </c>
      <c r="BN61" s="78">
        <f t="shared" si="43"/>
        <v>0.27441657461820806</v>
      </c>
      <c r="BO61" s="74">
        <f t="shared" si="44"/>
        <v>0.41096419247462129</v>
      </c>
      <c r="BP61" s="74">
        <f t="shared" si="45"/>
        <v>0.95979734171103748</v>
      </c>
      <c r="BQ61" s="74">
        <f t="shared" si="46"/>
        <v>0.5563043092746941</v>
      </c>
      <c r="BR61" s="78">
        <v>0.95</v>
      </c>
      <c r="BS61" s="78">
        <f t="shared" si="47"/>
        <v>5.0000000000000044E-2</v>
      </c>
      <c r="BT61" s="78">
        <f t="shared" si="48"/>
        <v>2.5000000000000022E-2</v>
      </c>
      <c r="BU61" s="78">
        <f t="shared" si="49"/>
        <v>1.9599639845400536</v>
      </c>
      <c r="BV61" s="78">
        <f t="shared" si="76"/>
        <v>0.14979677893038337</v>
      </c>
      <c r="BW61" s="78">
        <f t="shared" si="50"/>
        <v>0.29359629170365975</v>
      </c>
      <c r="BX61" s="74">
        <f t="shared" si="51"/>
        <v>0.26270801757103435</v>
      </c>
      <c r="BY61" s="74">
        <f t="shared" si="52"/>
        <v>0.84990060097835385</v>
      </c>
      <c r="BZ61" s="74">
        <f t="shared" si="53"/>
        <v>0.54683972911963885</v>
      </c>
      <c r="CA61" s="78">
        <v>0.95</v>
      </c>
      <c r="CB61" s="78">
        <f t="shared" si="54"/>
        <v>5.0000000000000044E-2</v>
      </c>
      <c r="CC61" s="78">
        <f t="shared" si="55"/>
        <v>2.5000000000000022E-2</v>
      </c>
      <c r="CD61" s="78">
        <f t="shared" si="56"/>
        <v>1.9599639845400536</v>
      </c>
      <c r="CE61" s="78">
        <f t="shared" si="77"/>
        <v>0.15009271067516264</v>
      </c>
      <c r="CF61" s="78">
        <f t="shared" si="57"/>
        <v>0.29417630726530919</v>
      </c>
      <c r="CG61" s="74">
        <f t="shared" si="58"/>
        <v>0.25266342185432966</v>
      </c>
      <c r="CH61" s="74">
        <f t="shared" si="59"/>
        <v>0.84101603638494804</v>
      </c>
      <c r="CI61" s="74">
        <f t="shared" si="60"/>
        <v>0.40182648401826482</v>
      </c>
      <c r="CJ61" s="78">
        <v>0.95</v>
      </c>
      <c r="CK61" s="78">
        <f t="shared" si="61"/>
        <v>5.0000000000000044E-2</v>
      </c>
      <c r="CL61" s="78">
        <f t="shared" si="62"/>
        <v>2.5000000000000022E-2</v>
      </c>
      <c r="CM61" s="78">
        <f t="shared" si="63"/>
        <v>1.9599639845400536</v>
      </c>
      <c r="CN61" s="78">
        <f t="shared" si="78"/>
        <v>0.14782113293368626</v>
      </c>
      <c r="CO61" s="78">
        <f t="shared" si="64"/>
        <v>0.28972409670393268</v>
      </c>
      <c r="CP61" s="74">
        <f t="shared" si="65"/>
        <v>0.11210238731433214</v>
      </c>
      <c r="CQ61" s="74">
        <f t="shared" si="66"/>
        <v>0.69155058072219755</v>
      </c>
      <c r="CR61" s="75"/>
      <c r="CS61" s="79">
        <f t="shared" si="67"/>
        <v>29.291416218491857</v>
      </c>
      <c r="CT61" s="79">
        <f t="shared" ref="CT61:CT69" si="79">AV61*100</f>
        <v>29.499705413176251</v>
      </c>
      <c r="CU61" s="79">
        <f t="shared" si="68"/>
        <v>27.33543261781816</v>
      </c>
      <c r="CV61" s="79">
        <f t="shared" si="69"/>
        <v>27.441657461820807</v>
      </c>
      <c r="CW61" s="79">
        <f t="shared" si="70"/>
        <v>29.359629170365974</v>
      </c>
      <c r="CX61" s="79">
        <f t="shared" si="71"/>
        <v>29.41763072653092</v>
      </c>
      <c r="CY61" s="79">
        <f t="shared" si="72"/>
        <v>28.972409670393269</v>
      </c>
    </row>
    <row r="62" spans="1:103" x14ac:dyDescent="0.25">
      <c r="B62" s="12"/>
      <c r="C62" s="5"/>
      <c r="D62" s="34">
        <f>COUNTA(E34:E39)</f>
        <v>6</v>
      </c>
      <c r="E62" s="72" t="str">
        <f>E34</f>
        <v>Mid West Hospitals</v>
      </c>
      <c r="F62" s="34">
        <f>SUM(F34:F39)</f>
        <v>6019</v>
      </c>
      <c r="G62" s="34">
        <f>SUM(G34:G39)</f>
        <v>3223</v>
      </c>
      <c r="H62" s="41">
        <f t="shared" si="10"/>
        <v>53.547100847316834</v>
      </c>
      <c r="I62" s="34">
        <f>SUM(I34:I39)</f>
        <v>934</v>
      </c>
      <c r="J62" s="34">
        <f>SUM(J34:J39)</f>
        <v>454</v>
      </c>
      <c r="K62" s="41">
        <f>J62/I62*100</f>
        <v>48.608137044967883</v>
      </c>
      <c r="L62" s="34">
        <f>SUM(L34:L39)</f>
        <v>807</v>
      </c>
      <c r="M62" s="34">
        <f>SUM(M34:M39)</f>
        <v>642</v>
      </c>
      <c r="N62" s="41">
        <f>M62/L62*100</f>
        <v>79.553903345724905</v>
      </c>
      <c r="O62" s="34">
        <f>SUM(O34:O39)</f>
        <v>545</v>
      </c>
      <c r="P62" s="34">
        <f>SUM(P34:P39)</f>
        <v>343</v>
      </c>
      <c r="Q62" s="41">
        <f>P62/O62*100</f>
        <v>62.935779816513758</v>
      </c>
      <c r="R62" s="34">
        <f>SUM(R34:R39)</f>
        <v>2369</v>
      </c>
      <c r="S62" s="34">
        <f>SUM(S34:S39)</f>
        <v>1089</v>
      </c>
      <c r="T62" s="41">
        <f>S62/R62*100</f>
        <v>45.968763191219928</v>
      </c>
      <c r="U62" s="34">
        <f>SUM(U34:U39)</f>
        <v>848</v>
      </c>
      <c r="V62" s="34">
        <f>SUM(V34:V39)</f>
        <v>430</v>
      </c>
      <c r="W62" s="41">
        <f>V62/U62*100</f>
        <v>50.70754716981132</v>
      </c>
      <c r="X62" s="34">
        <f>SUM(X34:X39)</f>
        <v>516</v>
      </c>
      <c r="Y62" s="34">
        <f>SUM(Y34:Y39)</f>
        <v>265</v>
      </c>
      <c r="Z62" s="41">
        <f>Y62/X62*100</f>
        <v>51.356589147286826</v>
      </c>
      <c r="AA62" s="34">
        <f>SUM(AA34:AA39)</f>
        <v>439</v>
      </c>
      <c r="AB62" s="70"/>
      <c r="AC62" s="71"/>
      <c r="AD62" s="71"/>
      <c r="AE62" s="71"/>
      <c r="AF62" s="71"/>
      <c r="AG62" s="73">
        <f t="shared" si="17"/>
        <v>0.53547100847316831</v>
      </c>
      <c r="AH62" s="77">
        <v>0.95</v>
      </c>
      <c r="AI62" s="78">
        <f t="shared" si="18"/>
        <v>5.0000000000000044E-2</v>
      </c>
      <c r="AJ62" s="78">
        <f t="shared" si="19"/>
        <v>2.5000000000000022E-2</v>
      </c>
      <c r="AK62" s="78">
        <f t="shared" si="20"/>
        <v>1.9599639845400536</v>
      </c>
      <c r="AL62" s="78">
        <f t="shared" si="21"/>
        <v>0.20360984241022356</v>
      </c>
      <c r="AM62" s="78">
        <f t="shared" si="22"/>
        <v>0.39906795802191419</v>
      </c>
      <c r="AN62" s="74">
        <f t="shared" si="23"/>
        <v>0.13640305045125412</v>
      </c>
      <c r="AO62" s="74">
        <f t="shared" si="24"/>
        <v>0.9345389664950825</v>
      </c>
      <c r="AP62" s="74">
        <f t="shared" si="25"/>
        <v>0.48608137044967881</v>
      </c>
      <c r="AQ62" s="78">
        <v>0.95</v>
      </c>
      <c r="AR62" s="78">
        <f t="shared" si="26"/>
        <v>5.0000000000000044E-2</v>
      </c>
      <c r="AS62" s="78">
        <f t="shared" si="27"/>
        <v>2.5000000000000022E-2</v>
      </c>
      <c r="AT62" s="78">
        <f t="shared" si="28"/>
        <v>1.9599639845400536</v>
      </c>
      <c r="AU62" s="78">
        <f t="shared" si="73"/>
        <v>0.20404504067788601</v>
      </c>
      <c r="AV62" s="78">
        <f t="shared" si="29"/>
        <v>0.39992093095266679</v>
      </c>
      <c r="AW62" s="74">
        <f t="shared" si="30"/>
        <v>8.616043949701202E-2</v>
      </c>
      <c r="AX62" s="74">
        <f t="shared" si="31"/>
        <v>0.88600230140234559</v>
      </c>
      <c r="AY62" s="74">
        <f t="shared" si="32"/>
        <v>0.79553903345724908</v>
      </c>
      <c r="AZ62" s="78">
        <v>0.95</v>
      </c>
      <c r="BA62" s="78">
        <f t="shared" si="33"/>
        <v>5.0000000000000044E-2</v>
      </c>
      <c r="BB62" s="78">
        <f t="shared" si="34"/>
        <v>2.5000000000000022E-2</v>
      </c>
      <c r="BC62" s="78">
        <f t="shared" si="35"/>
        <v>1.9599639845400536</v>
      </c>
      <c r="BD62" s="78">
        <f t="shared" si="74"/>
        <v>0.16464946588796606</v>
      </c>
      <c r="BE62" s="78">
        <f t="shared" si="36"/>
        <v>0.32270702321416961</v>
      </c>
      <c r="BF62" s="74">
        <f t="shared" si="37"/>
        <v>0.47283201024307947</v>
      </c>
      <c r="BG62" s="74">
        <f t="shared" si="38"/>
        <v>1.1182460566714187</v>
      </c>
      <c r="BH62" s="74">
        <f t="shared" si="39"/>
        <v>0.62935779816513759</v>
      </c>
      <c r="BI62" s="78">
        <v>0.95</v>
      </c>
      <c r="BJ62" s="78">
        <f t="shared" si="40"/>
        <v>5.0000000000000044E-2</v>
      </c>
      <c r="BK62" s="78">
        <f t="shared" si="41"/>
        <v>2.5000000000000022E-2</v>
      </c>
      <c r="BL62" s="78">
        <f t="shared" si="42"/>
        <v>1.9599639845400536</v>
      </c>
      <c r="BM62" s="78">
        <f t="shared" si="75"/>
        <v>0.1971744405570304</v>
      </c>
      <c r="BN62" s="78">
        <f t="shared" si="43"/>
        <v>0.38645480216361328</v>
      </c>
      <c r="BO62" s="74">
        <f t="shared" si="44"/>
        <v>0.24290299600152432</v>
      </c>
      <c r="BP62" s="74">
        <f t="shared" si="45"/>
        <v>1.0158126003287509</v>
      </c>
      <c r="BQ62" s="74">
        <f t="shared" si="46"/>
        <v>0.4596876319121993</v>
      </c>
      <c r="BR62" s="78">
        <v>0.95</v>
      </c>
      <c r="BS62" s="78">
        <f t="shared" si="47"/>
        <v>5.0000000000000044E-2</v>
      </c>
      <c r="BT62" s="78">
        <f t="shared" si="48"/>
        <v>2.5000000000000022E-2</v>
      </c>
      <c r="BU62" s="78">
        <f t="shared" si="49"/>
        <v>1.9599639845400536</v>
      </c>
      <c r="BV62" s="78">
        <f t="shared" si="76"/>
        <v>0.20345962456924702</v>
      </c>
      <c r="BW62" s="78">
        <f t="shared" si="50"/>
        <v>0.39877353646376479</v>
      </c>
      <c r="BX62" s="74">
        <f t="shared" si="51"/>
        <v>6.0914095448434513E-2</v>
      </c>
      <c r="BY62" s="74">
        <f t="shared" si="52"/>
        <v>0.85846116837596409</v>
      </c>
      <c r="BZ62" s="74">
        <f t="shared" si="53"/>
        <v>0.50707547169811318</v>
      </c>
      <c r="CA62" s="78">
        <v>0.95</v>
      </c>
      <c r="CB62" s="78">
        <f t="shared" si="54"/>
        <v>5.0000000000000044E-2</v>
      </c>
      <c r="CC62" s="78">
        <f t="shared" si="55"/>
        <v>2.5000000000000022E-2</v>
      </c>
      <c r="CD62" s="78">
        <f t="shared" si="56"/>
        <v>1.9599639845400536</v>
      </c>
      <c r="CE62" s="78">
        <f t="shared" si="77"/>
        <v>0.20410370636037342</v>
      </c>
      <c r="CF62" s="78">
        <f t="shared" si="57"/>
        <v>0.40003591357747059</v>
      </c>
      <c r="CG62" s="74">
        <f t="shared" si="58"/>
        <v>0.10703955812064259</v>
      </c>
      <c r="CH62" s="74">
        <f t="shared" si="59"/>
        <v>0.90711138527558377</v>
      </c>
      <c r="CI62" s="74">
        <f t="shared" si="60"/>
        <v>0.51356589147286824</v>
      </c>
      <c r="CJ62" s="78">
        <v>0.95</v>
      </c>
      <c r="CK62" s="78">
        <f t="shared" si="61"/>
        <v>5.0000000000000044E-2</v>
      </c>
      <c r="CL62" s="78">
        <f t="shared" si="62"/>
        <v>2.5000000000000022E-2</v>
      </c>
      <c r="CM62" s="78">
        <f t="shared" si="63"/>
        <v>1.9599639845400536</v>
      </c>
      <c r="CN62" s="78">
        <f t="shared" si="78"/>
        <v>0.20404900007455168</v>
      </c>
      <c r="CO62" s="78">
        <f t="shared" si="64"/>
        <v>0.399928691227532</v>
      </c>
      <c r="CP62" s="74">
        <f t="shared" si="65"/>
        <v>0.11363720024533625</v>
      </c>
      <c r="CQ62" s="74">
        <f t="shared" si="66"/>
        <v>0.91349458270040018</v>
      </c>
      <c r="CR62" s="75"/>
      <c r="CS62" s="79">
        <f t="shared" si="67"/>
        <v>39.906795802191418</v>
      </c>
      <c r="CT62" s="79">
        <f t="shared" si="79"/>
        <v>39.992093095266682</v>
      </c>
      <c r="CU62" s="79">
        <f t="shared" si="68"/>
        <v>32.270702321416962</v>
      </c>
      <c r="CV62" s="79">
        <f t="shared" si="69"/>
        <v>38.645480216361328</v>
      </c>
      <c r="CW62" s="79">
        <f t="shared" si="70"/>
        <v>39.877353646376477</v>
      </c>
      <c r="CX62" s="79">
        <f t="shared" si="71"/>
        <v>40.003591357747062</v>
      </c>
      <c r="CY62" s="79">
        <f t="shared" si="72"/>
        <v>39.992869122753198</v>
      </c>
    </row>
    <row r="63" spans="1:103" x14ac:dyDescent="0.25">
      <c r="B63" s="12"/>
      <c r="C63" s="5"/>
      <c r="D63" s="34">
        <f>COUNTA(E40:E46)</f>
        <v>7</v>
      </c>
      <c r="E63" s="72" t="str">
        <f>E40</f>
        <v>South West Hospitals</v>
      </c>
      <c r="F63" s="34">
        <f>SUM(F40:F46)</f>
        <v>10740</v>
      </c>
      <c r="G63" s="34">
        <f>SUM(G40:G46)</f>
        <v>5167</v>
      </c>
      <c r="H63" s="41">
        <f t="shared" si="10"/>
        <v>48.109869646182496</v>
      </c>
      <c r="I63" s="34">
        <f>SUM(I40:I46)</f>
        <v>1431</v>
      </c>
      <c r="J63" s="34">
        <f>SUM(J40:J46)</f>
        <v>574</v>
      </c>
      <c r="K63" s="41">
        <f t="shared" si="11"/>
        <v>40.111809923130679</v>
      </c>
      <c r="L63" s="34">
        <f>SUM(L40:L46)</f>
        <v>1486</v>
      </c>
      <c r="M63" s="34">
        <f>SUM(M40:M46)</f>
        <v>976</v>
      </c>
      <c r="N63" s="41">
        <f t="shared" si="12"/>
        <v>65.679676985195158</v>
      </c>
      <c r="O63" s="34">
        <f>SUM(O40:O46)</f>
        <v>1432</v>
      </c>
      <c r="P63" s="34">
        <f>SUM(P40:P46)</f>
        <v>723</v>
      </c>
      <c r="Q63" s="41">
        <f t="shared" si="13"/>
        <v>50.488826815642462</v>
      </c>
      <c r="R63" s="34">
        <f>SUM(R40:R46)</f>
        <v>4331</v>
      </c>
      <c r="S63" s="34">
        <f>SUM(S40:S46)</f>
        <v>1950</v>
      </c>
      <c r="T63" s="41">
        <f t="shared" si="14"/>
        <v>45.024243823597324</v>
      </c>
      <c r="U63" s="34">
        <f>SUM(U40:U46)</f>
        <v>1296</v>
      </c>
      <c r="V63" s="34">
        <f>SUM(V40:V46)</f>
        <v>502</v>
      </c>
      <c r="W63" s="41">
        <f t="shared" si="15"/>
        <v>38.73456790123457</v>
      </c>
      <c r="X63" s="34">
        <f>SUM(X40:X46)</f>
        <v>764</v>
      </c>
      <c r="Y63" s="34">
        <f>SUM(Y40:Y46)</f>
        <v>442</v>
      </c>
      <c r="Z63" s="41">
        <f t="shared" si="16"/>
        <v>57.853403141361262</v>
      </c>
      <c r="AA63" s="34">
        <f>SUM(AA40:AA46)</f>
        <v>58</v>
      </c>
      <c r="AB63" s="70"/>
      <c r="AC63" s="71"/>
      <c r="AD63" s="71"/>
      <c r="AE63" s="71"/>
      <c r="AF63" s="71"/>
      <c r="AG63" s="73">
        <f t="shared" si="17"/>
        <v>0.48109869646182496</v>
      </c>
      <c r="AH63" s="77">
        <v>0.95</v>
      </c>
      <c r="AI63" s="78">
        <f t="shared" si="18"/>
        <v>5.0000000000000044E-2</v>
      </c>
      <c r="AJ63" s="78">
        <f t="shared" si="19"/>
        <v>2.5000000000000022E-2</v>
      </c>
      <c r="AK63" s="78">
        <f t="shared" si="20"/>
        <v>1.9599639845400536</v>
      </c>
      <c r="AL63" s="78">
        <f t="shared" si="21"/>
        <v>0.18884715691515408</v>
      </c>
      <c r="AM63" s="78">
        <f t="shared" si="22"/>
        <v>0.37013362613648615</v>
      </c>
      <c r="AN63" s="74">
        <f t="shared" si="23"/>
        <v>0.11096507032533881</v>
      </c>
      <c r="AO63" s="74">
        <f t="shared" si="24"/>
        <v>0.85123232259831116</v>
      </c>
      <c r="AP63" s="74">
        <f t="shared" si="25"/>
        <v>0.40111809923130681</v>
      </c>
      <c r="AQ63" s="78">
        <v>0.95</v>
      </c>
      <c r="AR63" s="78">
        <f t="shared" si="26"/>
        <v>5.0000000000000044E-2</v>
      </c>
      <c r="AS63" s="78">
        <f t="shared" si="27"/>
        <v>2.5000000000000022E-2</v>
      </c>
      <c r="AT63" s="78">
        <f t="shared" si="28"/>
        <v>1.9599639845400536</v>
      </c>
      <c r="AU63" s="78">
        <f t="shared" si="73"/>
        <v>0.18524978106806816</v>
      </c>
      <c r="AV63" s="78">
        <f t="shared" si="29"/>
        <v>0.36308289903734348</v>
      </c>
      <c r="AW63" s="74">
        <f t="shared" si="30"/>
        <v>3.8035200193963337E-2</v>
      </c>
      <c r="AX63" s="74">
        <f t="shared" si="31"/>
        <v>0.76420099826865029</v>
      </c>
      <c r="AY63" s="74">
        <f t="shared" si="32"/>
        <v>0.65679676985195157</v>
      </c>
      <c r="AZ63" s="78">
        <v>0.95</v>
      </c>
      <c r="BA63" s="78">
        <f t="shared" si="33"/>
        <v>5.0000000000000044E-2</v>
      </c>
      <c r="BB63" s="78">
        <f t="shared" si="34"/>
        <v>2.5000000000000022E-2</v>
      </c>
      <c r="BC63" s="78">
        <f t="shared" si="35"/>
        <v>1.9599639845400536</v>
      </c>
      <c r="BD63" s="78">
        <f t="shared" si="74"/>
        <v>0.17944946481789165</v>
      </c>
      <c r="BE63" s="78">
        <f t="shared" si="36"/>
        <v>0.35171448808805506</v>
      </c>
      <c r="BF63" s="74">
        <f t="shared" si="37"/>
        <v>0.30508228176389651</v>
      </c>
      <c r="BG63" s="74">
        <f t="shared" si="38"/>
        <v>1.0085112579400066</v>
      </c>
      <c r="BH63" s="74">
        <f t="shared" si="39"/>
        <v>0.50488826815642462</v>
      </c>
      <c r="BI63" s="78">
        <v>0.95</v>
      </c>
      <c r="BJ63" s="78">
        <f t="shared" si="40"/>
        <v>5.0000000000000044E-2</v>
      </c>
      <c r="BK63" s="78">
        <f t="shared" si="41"/>
        <v>2.5000000000000022E-2</v>
      </c>
      <c r="BL63" s="78">
        <f t="shared" si="42"/>
        <v>1.9599639845400536</v>
      </c>
      <c r="BM63" s="78">
        <f t="shared" si="75"/>
        <v>0.18897320476513174</v>
      </c>
      <c r="BN63" s="78">
        <f t="shared" si="43"/>
        <v>0.37038067538277103</v>
      </c>
      <c r="BO63" s="74">
        <f t="shared" si="44"/>
        <v>0.13450759277365359</v>
      </c>
      <c r="BP63" s="74">
        <f t="shared" si="45"/>
        <v>0.8752689435391956</v>
      </c>
      <c r="BQ63" s="74">
        <f t="shared" si="46"/>
        <v>0.45024243823597326</v>
      </c>
      <c r="BR63" s="78">
        <v>0.95</v>
      </c>
      <c r="BS63" s="78">
        <f t="shared" si="47"/>
        <v>5.0000000000000044E-2</v>
      </c>
      <c r="BT63" s="78">
        <f t="shared" si="48"/>
        <v>2.5000000000000022E-2</v>
      </c>
      <c r="BU63" s="78">
        <f t="shared" si="49"/>
        <v>1.9599639845400536</v>
      </c>
      <c r="BV63" s="78">
        <f t="shared" si="76"/>
        <v>0.18804413807375081</v>
      </c>
      <c r="BW63" s="78">
        <f t="shared" si="50"/>
        <v>0.36855973812842863</v>
      </c>
      <c r="BX63" s="74">
        <f t="shared" si="51"/>
        <v>8.1682700107544637E-2</v>
      </c>
      <c r="BY63" s="74">
        <f t="shared" si="52"/>
        <v>0.81880217636440189</v>
      </c>
      <c r="BZ63" s="74">
        <f t="shared" si="53"/>
        <v>0.38734567901234568</v>
      </c>
      <c r="CA63" s="78">
        <v>0.95</v>
      </c>
      <c r="CB63" s="78">
        <f t="shared" si="54"/>
        <v>5.0000000000000044E-2</v>
      </c>
      <c r="CC63" s="78">
        <f t="shared" si="55"/>
        <v>2.5000000000000022E-2</v>
      </c>
      <c r="CD63" s="78">
        <f t="shared" si="56"/>
        <v>1.9599639845400536</v>
      </c>
      <c r="CE63" s="78">
        <f t="shared" si="77"/>
        <v>0.18412301942017328</v>
      </c>
      <c r="CF63" s="78">
        <f t="shared" si="57"/>
        <v>0.36087448678830852</v>
      </c>
      <c r="CG63" s="74">
        <f t="shared" si="58"/>
        <v>2.6471192224037154E-2</v>
      </c>
      <c r="CH63" s="74">
        <f t="shared" si="59"/>
        <v>0.7482201658006542</v>
      </c>
      <c r="CI63" s="74">
        <f t="shared" si="60"/>
        <v>0.57853403141361259</v>
      </c>
      <c r="CJ63" s="78">
        <v>0.95</v>
      </c>
      <c r="CK63" s="78">
        <f t="shared" si="61"/>
        <v>5.0000000000000044E-2</v>
      </c>
      <c r="CL63" s="78">
        <f t="shared" si="62"/>
        <v>2.5000000000000022E-2</v>
      </c>
      <c r="CM63" s="78">
        <f t="shared" si="63"/>
        <v>1.9599639845400536</v>
      </c>
      <c r="CN63" s="78">
        <f t="shared" si="78"/>
        <v>0.18663654745058669</v>
      </c>
      <c r="CO63" s="78">
        <f t="shared" si="64"/>
        <v>0.36580091120205066</v>
      </c>
      <c r="CP63" s="74">
        <f t="shared" si="65"/>
        <v>0.21273312021156193</v>
      </c>
      <c r="CQ63" s="74">
        <f t="shared" si="66"/>
        <v>0.94433494261566331</v>
      </c>
      <c r="CR63" s="75"/>
      <c r="CS63" s="79">
        <f t="shared" si="67"/>
        <v>37.013362613648617</v>
      </c>
      <c r="CT63" s="79">
        <f t="shared" si="79"/>
        <v>36.308289903734348</v>
      </c>
      <c r="CU63" s="79">
        <f t="shared" si="68"/>
        <v>35.171448808805508</v>
      </c>
      <c r="CV63" s="79">
        <f t="shared" si="69"/>
        <v>37.038067538277105</v>
      </c>
      <c r="CW63" s="79">
        <f t="shared" si="70"/>
        <v>36.855973812842862</v>
      </c>
      <c r="CX63" s="79">
        <f t="shared" si="71"/>
        <v>36.087448678830853</v>
      </c>
      <c r="CY63" s="79">
        <f t="shared" si="72"/>
        <v>36.580091120205068</v>
      </c>
    </row>
    <row r="64" spans="1:103" x14ac:dyDescent="0.25">
      <c r="B64" s="12"/>
      <c r="C64" s="5"/>
      <c r="D64" s="34">
        <f>COUNTA(E47:E52)</f>
        <v>6</v>
      </c>
      <c r="E64" s="72" t="str">
        <f>E47</f>
        <v>West and North West Hospitals</v>
      </c>
      <c r="F64" s="34">
        <f>SUM(F47:F52)</f>
        <v>13116</v>
      </c>
      <c r="G64" s="34">
        <f>SUM(G47:G52)</f>
        <v>5213</v>
      </c>
      <c r="H64" s="41">
        <f t="shared" si="10"/>
        <v>39.745349191826776</v>
      </c>
      <c r="I64" s="34">
        <f>SUM(I47:I52)</f>
        <v>1971</v>
      </c>
      <c r="J64" s="34">
        <f>SUM(J47:J52)</f>
        <v>512</v>
      </c>
      <c r="K64" s="41">
        <f t="shared" si="11"/>
        <v>25.976661593099948</v>
      </c>
      <c r="L64" s="34">
        <f>SUM(L47:L52)</f>
        <v>1915</v>
      </c>
      <c r="M64" s="34">
        <f>SUM(M47:M52)</f>
        <v>1217</v>
      </c>
      <c r="N64" s="41">
        <f t="shared" si="12"/>
        <v>63.550913838120103</v>
      </c>
      <c r="O64" s="34">
        <f>SUM(O47:O52)</f>
        <v>1531</v>
      </c>
      <c r="P64" s="34">
        <f>SUM(P47:P52)</f>
        <v>754</v>
      </c>
      <c r="Q64" s="41">
        <f t="shared" si="13"/>
        <v>49.248856956237752</v>
      </c>
      <c r="R64" s="34">
        <f>SUM(R47:R52)</f>
        <v>5329</v>
      </c>
      <c r="S64" s="34">
        <f>SUM(S47:S52)</f>
        <v>1971</v>
      </c>
      <c r="T64" s="41">
        <f t="shared" si="14"/>
        <v>36.986301369863014</v>
      </c>
      <c r="U64" s="34">
        <f>SUM(U47:U52)</f>
        <v>1160</v>
      </c>
      <c r="V64" s="34">
        <f>SUM(V47:V52)</f>
        <v>404</v>
      </c>
      <c r="W64" s="41">
        <f t="shared" si="15"/>
        <v>34.827586206896548</v>
      </c>
      <c r="X64" s="34">
        <f>SUM(X47:X52)</f>
        <v>1210</v>
      </c>
      <c r="Y64" s="34">
        <f>SUM(Y47:Y52)</f>
        <v>355</v>
      </c>
      <c r="Z64" s="41">
        <f t="shared" si="16"/>
        <v>29.338842975206614</v>
      </c>
      <c r="AA64" s="34">
        <f>SUM(AA47:AA52)</f>
        <v>306</v>
      </c>
      <c r="AB64" s="70"/>
      <c r="AC64" s="71"/>
      <c r="AD64" s="71"/>
      <c r="AE64" s="71"/>
      <c r="AF64" s="71"/>
      <c r="AG64" s="73">
        <f t="shared" si="17"/>
        <v>0.39745349191826773</v>
      </c>
      <c r="AH64" s="77">
        <v>0.95</v>
      </c>
      <c r="AI64" s="78">
        <f t="shared" si="18"/>
        <v>5.0000000000000044E-2</v>
      </c>
      <c r="AJ64" s="78">
        <f t="shared" si="19"/>
        <v>2.5000000000000022E-2</v>
      </c>
      <c r="AK64" s="78">
        <f t="shared" si="20"/>
        <v>1.9599639845400536</v>
      </c>
      <c r="AL64" s="78">
        <f t="shared" si="21"/>
        <v>0.19978497344238347</v>
      </c>
      <c r="AM64" s="78">
        <f t="shared" si="22"/>
        <v>0.39157135259936271</v>
      </c>
      <c r="AN64" s="74">
        <f t="shared" si="23"/>
        <v>5.882139318905022E-3</v>
      </c>
      <c r="AO64" s="74">
        <f t="shared" si="24"/>
        <v>0.78902484451763044</v>
      </c>
      <c r="AP64" s="74">
        <f t="shared" si="25"/>
        <v>0.25976661593099948</v>
      </c>
      <c r="AQ64" s="78">
        <v>0.95</v>
      </c>
      <c r="AR64" s="78">
        <f t="shared" si="26"/>
        <v>5.0000000000000044E-2</v>
      </c>
      <c r="AS64" s="78">
        <f t="shared" si="27"/>
        <v>2.5000000000000022E-2</v>
      </c>
      <c r="AT64" s="78">
        <f t="shared" si="28"/>
        <v>1.9599639845400536</v>
      </c>
      <c r="AU64" s="78">
        <f t="shared" si="73"/>
        <v>0.17901951531362723</v>
      </c>
      <c r="AV64" s="78">
        <f t="shared" si="29"/>
        <v>0.35087180254452593</v>
      </c>
      <c r="AW64" s="74">
        <f t="shared" si="30"/>
        <v>-9.1105186613526457E-2</v>
      </c>
      <c r="AX64" s="74">
        <f t="shared" si="31"/>
        <v>0.61063841847552536</v>
      </c>
      <c r="AY64" s="74">
        <f t="shared" si="32"/>
        <v>0.63550913838120104</v>
      </c>
      <c r="AZ64" s="78">
        <v>0.95</v>
      </c>
      <c r="BA64" s="78">
        <f t="shared" si="33"/>
        <v>5.0000000000000044E-2</v>
      </c>
      <c r="BB64" s="78">
        <f t="shared" si="34"/>
        <v>2.5000000000000022E-2</v>
      </c>
      <c r="BC64" s="78">
        <f t="shared" si="35"/>
        <v>1.9599639845400536</v>
      </c>
      <c r="BD64" s="78">
        <f t="shared" si="74"/>
        <v>0.19648463613184641</v>
      </c>
      <c r="BE64" s="78">
        <f t="shared" si="36"/>
        <v>0.38510281033387628</v>
      </c>
      <c r="BF64" s="74">
        <f t="shared" si="37"/>
        <v>0.25040632804732477</v>
      </c>
      <c r="BG64" s="74">
        <f t="shared" si="38"/>
        <v>1.0206119487150773</v>
      </c>
      <c r="BH64" s="74">
        <f t="shared" si="39"/>
        <v>0.49248856956237752</v>
      </c>
      <c r="BI64" s="78">
        <v>0.95</v>
      </c>
      <c r="BJ64" s="78">
        <f t="shared" si="40"/>
        <v>5.0000000000000044E-2</v>
      </c>
      <c r="BK64" s="78">
        <f t="shared" si="41"/>
        <v>2.5000000000000022E-2</v>
      </c>
      <c r="BL64" s="78">
        <f t="shared" si="42"/>
        <v>1.9599639845400536</v>
      </c>
      <c r="BM64" s="78">
        <f t="shared" si="75"/>
        <v>0.20410110991564157</v>
      </c>
      <c r="BN64" s="78">
        <f t="shared" si="43"/>
        <v>0.40003082463930828</v>
      </c>
      <c r="BO64" s="74">
        <f t="shared" si="44"/>
        <v>9.2457744923069241E-2</v>
      </c>
      <c r="BP64" s="74">
        <f t="shared" si="45"/>
        <v>0.8925193942016858</v>
      </c>
      <c r="BQ64" s="74">
        <f t="shared" si="46"/>
        <v>0.36986301369863012</v>
      </c>
      <c r="BR64" s="78">
        <v>0.95</v>
      </c>
      <c r="BS64" s="78">
        <f t="shared" si="47"/>
        <v>5.0000000000000044E-2</v>
      </c>
      <c r="BT64" s="78">
        <f t="shared" si="48"/>
        <v>2.5000000000000022E-2</v>
      </c>
      <c r="BU64" s="78">
        <f t="shared" si="49"/>
        <v>1.9599639845400536</v>
      </c>
      <c r="BV64" s="78">
        <f t="shared" si="76"/>
        <v>0.19708896671148163</v>
      </c>
      <c r="BW64" s="78">
        <f t="shared" si="50"/>
        <v>0.3862872765047175</v>
      </c>
      <c r="BX64" s="74">
        <f t="shared" si="51"/>
        <v>-1.6424262806087386E-2</v>
      </c>
      <c r="BY64" s="74">
        <f t="shared" si="52"/>
        <v>0.75615029020334767</v>
      </c>
      <c r="BZ64" s="74">
        <f t="shared" si="53"/>
        <v>0.34827586206896549</v>
      </c>
      <c r="CA64" s="78">
        <v>0.95</v>
      </c>
      <c r="CB64" s="78">
        <f t="shared" si="54"/>
        <v>5.0000000000000044E-2</v>
      </c>
      <c r="CC64" s="78">
        <f t="shared" si="55"/>
        <v>2.5000000000000022E-2</v>
      </c>
      <c r="CD64" s="78">
        <f t="shared" si="56"/>
        <v>1.9599639845400536</v>
      </c>
      <c r="CE64" s="78">
        <f t="shared" si="77"/>
        <v>0.19449926562375688</v>
      </c>
      <c r="CF64" s="78">
        <f t="shared" si="57"/>
        <v>0.38121155564205284</v>
      </c>
      <c r="CG64" s="74">
        <f t="shared" si="58"/>
        <v>-3.2935693573087343E-2</v>
      </c>
      <c r="CH64" s="74">
        <f t="shared" si="59"/>
        <v>0.72948741771101833</v>
      </c>
      <c r="CI64" s="74">
        <f t="shared" si="60"/>
        <v>0.29338842975206614</v>
      </c>
      <c r="CJ64" s="78">
        <v>0.95</v>
      </c>
      <c r="CK64" s="78">
        <f t="shared" si="61"/>
        <v>5.0000000000000044E-2</v>
      </c>
      <c r="CL64" s="78">
        <f t="shared" si="62"/>
        <v>2.5000000000000022E-2</v>
      </c>
      <c r="CM64" s="78">
        <f t="shared" si="63"/>
        <v>1.9599639845400536</v>
      </c>
      <c r="CN64" s="78">
        <f t="shared" si="78"/>
        <v>0.18588152994119808</v>
      </c>
      <c r="CO64" s="78">
        <f t="shared" si="64"/>
        <v>0.36432110407595186</v>
      </c>
      <c r="CP64" s="74">
        <f t="shared" si="65"/>
        <v>-7.0932674323885725E-2</v>
      </c>
      <c r="CQ64" s="74">
        <f t="shared" si="66"/>
        <v>0.657709533828018</v>
      </c>
      <c r="CR64" s="75"/>
      <c r="CS64" s="79">
        <f t="shared" si="67"/>
        <v>39.157135259936268</v>
      </c>
      <c r="CT64" s="79">
        <f t="shared" si="79"/>
        <v>35.087180254452591</v>
      </c>
      <c r="CU64" s="79">
        <f t="shared" si="68"/>
        <v>38.510281033387628</v>
      </c>
      <c r="CV64" s="79">
        <f t="shared" si="69"/>
        <v>40.003082463930831</v>
      </c>
      <c r="CW64" s="79">
        <f t="shared" si="70"/>
        <v>38.628727650471752</v>
      </c>
      <c r="CX64" s="79">
        <f t="shared" si="71"/>
        <v>38.121155564205282</v>
      </c>
      <c r="CY64" s="79">
        <f t="shared" si="72"/>
        <v>36.432110407595189</v>
      </c>
    </row>
    <row r="65" spans="2:103" x14ac:dyDescent="0.25">
      <c r="B65" s="12"/>
      <c r="C65" s="5"/>
      <c r="D65" s="34">
        <f>COUNTA(E53:E56)</f>
        <v>4</v>
      </c>
      <c r="E65" s="72" t="s">
        <v>659</v>
      </c>
      <c r="F65" s="34">
        <f>SUM(F53:F56)</f>
        <v>4502</v>
      </c>
      <c r="G65" s="34">
        <f>SUM(G53:G56)</f>
        <v>1855</v>
      </c>
      <c r="H65" s="41">
        <f t="shared" si="10"/>
        <v>41.203909373611729</v>
      </c>
      <c r="I65" s="34">
        <f>SUM(I53:I56)</f>
        <v>724</v>
      </c>
      <c r="J65" s="34">
        <f>SUM(J53:J56)</f>
        <v>296</v>
      </c>
      <c r="K65" s="41">
        <f t="shared" si="11"/>
        <v>40.883977900552487</v>
      </c>
      <c r="L65" s="34">
        <f>SUM(L53:L56)</f>
        <v>280</v>
      </c>
      <c r="M65" s="34">
        <f>SUM(M53:M56)</f>
        <v>154</v>
      </c>
      <c r="N65" s="41">
        <f t="shared" si="12"/>
        <v>55.000000000000007</v>
      </c>
      <c r="O65" s="34">
        <f>SUM(O53:O56)</f>
        <v>771</v>
      </c>
      <c r="P65" s="34">
        <f>SUM(P53:P56)</f>
        <v>352</v>
      </c>
      <c r="Q65" s="41">
        <f t="shared" si="13"/>
        <v>45.654993514915695</v>
      </c>
      <c r="R65" s="34">
        <f>SUM(R53:R56)</f>
        <v>1814</v>
      </c>
      <c r="S65" s="34">
        <f>SUM(S53:S56)</f>
        <v>708</v>
      </c>
      <c r="T65" s="41">
        <f t="shared" si="14"/>
        <v>39.029768467475193</v>
      </c>
      <c r="U65" s="34">
        <f>SUM(U53:U56)</f>
        <v>483</v>
      </c>
      <c r="V65" s="34">
        <f>SUM(V53:V56)</f>
        <v>218</v>
      </c>
      <c r="W65" s="41">
        <f t="shared" si="15"/>
        <v>45.134575569358176</v>
      </c>
      <c r="X65" s="34">
        <f>SUM(X53:X56)</f>
        <v>430</v>
      </c>
      <c r="Y65" s="34">
        <f>SUM(Y53:Y56)</f>
        <v>127</v>
      </c>
      <c r="Z65" s="41">
        <f t="shared" si="16"/>
        <v>29.534883720930232</v>
      </c>
      <c r="AA65" s="34">
        <f>SUM(AA53:AA56)</f>
        <v>50</v>
      </c>
      <c r="AB65" s="70"/>
      <c r="AC65" s="71"/>
      <c r="AD65" s="71"/>
      <c r="AE65" s="71"/>
      <c r="AF65" s="71"/>
      <c r="AG65" s="73">
        <f t="shared" si="17"/>
        <v>0.4120390937361173</v>
      </c>
      <c r="AH65" s="77">
        <v>0.95</v>
      </c>
      <c r="AI65" s="78">
        <f t="shared" si="18"/>
        <v>5.0000000000000044E-2</v>
      </c>
      <c r="AJ65" s="78">
        <f t="shared" si="19"/>
        <v>2.5000000000000022E-2</v>
      </c>
      <c r="AK65" s="78">
        <f t="shared" si="20"/>
        <v>1.9599639845400536</v>
      </c>
      <c r="AL65" s="78">
        <f t="shared" si="21"/>
        <v>0.24610103563843266</v>
      </c>
      <c r="AM65" s="78">
        <f t="shared" si="22"/>
        <v>0.48234916640933623</v>
      </c>
      <c r="AN65" s="74">
        <f t="shared" si="23"/>
        <v>-7.0310072673218926E-2</v>
      </c>
      <c r="AO65" s="74">
        <f t="shared" si="24"/>
        <v>0.89438826014545358</v>
      </c>
      <c r="AP65" s="74">
        <f t="shared" si="25"/>
        <v>0.40883977900552487</v>
      </c>
      <c r="AQ65" s="78">
        <v>0.95</v>
      </c>
      <c r="AR65" s="78">
        <f t="shared" si="26"/>
        <v>5.0000000000000044E-2</v>
      </c>
      <c r="AS65" s="78">
        <f t="shared" si="27"/>
        <v>2.5000000000000022E-2</v>
      </c>
      <c r="AT65" s="78">
        <f t="shared" si="28"/>
        <v>1.9599639845400536</v>
      </c>
      <c r="AU65" s="78">
        <f t="shared" si="73"/>
        <v>0.24580979135717845</v>
      </c>
      <c r="AV65" s="78">
        <f t="shared" si="29"/>
        <v>0.48177833810737469</v>
      </c>
      <c r="AW65" s="74">
        <f t="shared" si="30"/>
        <v>-7.293855910184982E-2</v>
      </c>
      <c r="AX65" s="74">
        <f t="shared" si="31"/>
        <v>0.89061811711289951</v>
      </c>
      <c r="AY65" s="74">
        <f t="shared" si="32"/>
        <v>0.55000000000000004</v>
      </c>
      <c r="AZ65" s="78">
        <v>0.95</v>
      </c>
      <c r="BA65" s="78">
        <f t="shared" si="33"/>
        <v>5.0000000000000044E-2</v>
      </c>
      <c r="BB65" s="78">
        <f t="shared" si="34"/>
        <v>2.5000000000000022E-2</v>
      </c>
      <c r="BC65" s="78">
        <f t="shared" si="35"/>
        <v>1.9599639845400536</v>
      </c>
      <c r="BD65" s="78">
        <f t="shared" si="74"/>
        <v>0.24874685927665499</v>
      </c>
      <c r="BE65" s="78">
        <f t="shared" si="36"/>
        <v>0.4875348854496967</v>
      </c>
      <c r="BF65" s="74">
        <f t="shared" si="37"/>
        <v>6.2465114550303347E-2</v>
      </c>
      <c r="BG65" s="74">
        <f t="shared" si="38"/>
        <v>1.0375348854496966</v>
      </c>
      <c r="BH65" s="74">
        <f t="shared" si="39"/>
        <v>0.45654993514915693</v>
      </c>
      <c r="BI65" s="78">
        <v>0.95</v>
      </c>
      <c r="BJ65" s="78">
        <f t="shared" si="40"/>
        <v>5.0000000000000044E-2</v>
      </c>
      <c r="BK65" s="78">
        <f t="shared" si="41"/>
        <v>2.5000000000000022E-2</v>
      </c>
      <c r="BL65" s="78">
        <f t="shared" si="42"/>
        <v>1.9599639845400536</v>
      </c>
      <c r="BM65" s="78">
        <f t="shared" si="75"/>
        <v>0.2490542570728603</v>
      </c>
      <c r="BN65" s="78">
        <f t="shared" si="43"/>
        <v>0.48813737405918611</v>
      </c>
      <c r="BO65" s="74">
        <f t="shared" si="44"/>
        <v>-3.1587438910029186E-2</v>
      </c>
      <c r="BP65" s="74">
        <f t="shared" si="45"/>
        <v>0.94468730920834298</v>
      </c>
      <c r="BQ65" s="74">
        <f t="shared" si="46"/>
        <v>0.39029768467475195</v>
      </c>
      <c r="BR65" s="78">
        <v>0.95</v>
      </c>
      <c r="BS65" s="78">
        <f t="shared" si="47"/>
        <v>5.0000000000000044E-2</v>
      </c>
      <c r="BT65" s="78">
        <f t="shared" si="48"/>
        <v>2.5000000000000022E-2</v>
      </c>
      <c r="BU65" s="78">
        <f t="shared" si="49"/>
        <v>1.9599639845400536</v>
      </c>
      <c r="BV65" s="78">
        <f t="shared" si="76"/>
        <v>0.24390848796847961</v>
      </c>
      <c r="BW65" s="78">
        <f t="shared" si="50"/>
        <v>0.47805185194184102</v>
      </c>
      <c r="BX65" s="74">
        <f t="shared" si="51"/>
        <v>-8.7754167267089067E-2</v>
      </c>
      <c r="BY65" s="74">
        <f t="shared" si="52"/>
        <v>0.86834953661659298</v>
      </c>
      <c r="BZ65" s="74">
        <f t="shared" si="53"/>
        <v>0.45134575569358176</v>
      </c>
      <c r="CA65" s="78">
        <v>0.95</v>
      </c>
      <c r="CB65" s="78">
        <f t="shared" si="54"/>
        <v>5.0000000000000044E-2</v>
      </c>
      <c r="CC65" s="78">
        <f t="shared" si="55"/>
        <v>2.5000000000000022E-2</v>
      </c>
      <c r="CD65" s="78">
        <f t="shared" si="56"/>
        <v>1.9599639845400536</v>
      </c>
      <c r="CE65" s="78">
        <f t="shared" si="77"/>
        <v>0.24881356700900142</v>
      </c>
      <c r="CF65" s="78">
        <f t="shared" si="57"/>
        <v>0.48766563020258608</v>
      </c>
      <c r="CG65" s="74">
        <f t="shared" si="58"/>
        <v>-3.6319874509004313E-2</v>
      </c>
      <c r="CH65" s="74">
        <f t="shared" si="59"/>
        <v>0.93901138589616784</v>
      </c>
      <c r="CI65" s="74">
        <f t="shared" si="60"/>
        <v>0.29534883720930233</v>
      </c>
      <c r="CJ65" s="78">
        <v>0.95</v>
      </c>
      <c r="CK65" s="78">
        <f t="shared" si="61"/>
        <v>5.0000000000000044E-2</v>
      </c>
      <c r="CL65" s="78">
        <f t="shared" si="62"/>
        <v>2.5000000000000022E-2</v>
      </c>
      <c r="CM65" s="78">
        <f t="shared" si="63"/>
        <v>1.9599639845400536</v>
      </c>
      <c r="CN65" s="78">
        <f t="shared" si="78"/>
        <v>0.22809970493646817</v>
      </c>
      <c r="CO65" s="78">
        <f t="shared" si="64"/>
        <v>0.44706720655969068</v>
      </c>
      <c r="CP65" s="74">
        <f t="shared" si="65"/>
        <v>-0.15171836935038835</v>
      </c>
      <c r="CQ65" s="74">
        <f t="shared" si="66"/>
        <v>0.74241604376899306</v>
      </c>
      <c r="CR65" s="75"/>
      <c r="CS65" s="79">
        <f t="shared" si="67"/>
        <v>48.234916640933619</v>
      </c>
      <c r="CT65" s="79">
        <f t="shared" si="79"/>
        <v>48.177833810737468</v>
      </c>
      <c r="CU65" s="79">
        <f t="shared" si="68"/>
        <v>48.75348854496967</v>
      </c>
      <c r="CV65" s="79">
        <f t="shared" si="69"/>
        <v>48.813737405918609</v>
      </c>
      <c r="CW65" s="79">
        <f t="shared" si="70"/>
        <v>47.805185194184105</v>
      </c>
      <c r="CX65" s="79">
        <f t="shared" si="71"/>
        <v>48.766563020258609</v>
      </c>
      <c r="CY65" s="79">
        <f t="shared" si="72"/>
        <v>44.706720655969065</v>
      </c>
    </row>
    <row r="66" spans="2:103" x14ac:dyDescent="0.25">
      <c r="B66" s="12"/>
      <c r="C66" s="5"/>
      <c r="D66" s="34">
        <f>COUNTA(E2:E52)</f>
        <v>51</v>
      </c>
      <c r="E66" s="72" t="s">
        <v>660</v>
      </c>
      <c r="F66" s="34">
        <f>SUM(F2:F52)</f>
        <v>77588</v>
      </c>
      <c r="G66" s="34">
        <f>SUM(G2:G52)</f>
        <v>39411</v>
      </c>
      <c r="H66" s="41">
        <f t="shared" si="10"/>
        <v>50.795226065886482</v>
      </c>
      <c r="I66" s="34">
        <f>SUM(I2:I52)</f>
        <v>11771</v>
      </c>
      <c r="J66" s="34">
        <f>SUM(J2:J52)</f>
        <v>4894</v>
      </c>
      <c r="K66" s="41">
        <f>J66/I66*100</f>
        <v>41.576756435307111</v>
      </c>
      <c r="L66" s="34">
        <f>SUM(L2:L52)</f>
        <v>10886</v>
      </c>
      <c r="M66" s="34">
        <f>SUM(M2:M52)</f>
        <v>7192</v>
      </c>
      <c r="N66" s="41">
        <f>M66/L66*100</f>
        <v>66.066507440749589</v>
      </c>
      <c r="O66" s="34">
        <f>SUM(O2:O52)</f>
        <v>9855</v>
      </c>
      <c r="P66" s="34">
        <f>SUM(P2:P52)</f>
        <v>5830</v>
      </c>
      <c r="Q66" s="41">
        <f>P66/O66*100</f>
        <v>59.157787924911212</v>
      </c>
      <c r="R66" s="34">
        <f>SUM(R2:R52)</f>
        <v>30555</v>
      </c>
      <c r="S66" s="34">
        <f>SUM(S2:S52)</f>
        <v>15090</v>
      </c>
      <c r="T66" s="41">
        <f>S66/R66*100</f>
        <v>49.386352479135986</v>
      </c>
      <c r="U66" s="34">
        <f>SUM(U2:U52)</f>
        <v>7737</v>
      </c>
      <c r="V66" s="34">
        <f>SUM(V2:V52)</f>
        <v>3653</v>
      </c>
      <c r="W66" s="41">
        <f>V66/U66*100</f>
        <v>47.214682693550472</v>
      </c>
      <c r="X66" s="34">
        <f>SUM(X2:X52)</f>
        <v>6784</v>
      </c>
      <c r="Y66" s="34">
        <f>SUM(Y2:Y52)</f>
        <v>2752</v>
      </c>
      <c r="Z66" s="41">
        <f>Y66/X66*100</f>
        <v>40.566037735849058</v>
      </c>
      <c r="AA66" s="34">
        <f>SUM(AA2:AA52)</f>
        <v>2802</v>
      </c>
      <c r="AB66" s="70"/>
      <c r="AC66" s="71"/>
      <c r="AD66" s="71"/>
      <c r="AE66" s="71"/>
      <c r="AF66" s="71"/>
      <c r="AG66" s="73">
        <f t="shared" si="17"/>
        <v>0.50795226065886478</v>
      </c>
      <c r="AH66" s="77">
        <v>0.95</v>
      </c>
      <c r="AI66" s="78">
        <f t="shared" si="18"/>
        <v>5.0000000000000044E-2</v>
      </c>
      <c r="AJ66" s="78">
        <f t="shared" si="19"/>
        <v>2.5000000000000022E-2</v>
      </c>
      <c r="AK66" s="78">
        <f t="shared" si="20"/>
        <v>1.9599639845400536</v>
      </c>
      <c r="AL66" s="78">
        <f t="shared" si="21"/>
        <v>7.0005148487193358E-2</v>
      </c>
      <c r="AM66" s="78">
        <f t="shared" si="22"/>
        <v>0.1372075697672776</v>
      </c>
      <c r="AN66" s="74">
        <f t="shared" si="23"/>
        <v>0.37074469089158718</v>
      </c>
      <c r="AO66" s="74">
        <f t="shared" si="24"/>
        <v>0.64515983042614233</v>
      </c>
      <c r="AP66" s="74">
        <f t="shared" si="25"/>
        <v>0.41576756435307111</v>
      </c>
      <c r="AQ66" s="78">
        <v>0.95</v>
      </c>
      <c r="AR66" s="78">
        <f t="shared" si="26"/>
        <v>5.0000000000000044E-2</v>
      </c>
      <c r="AS66" s="78">
        <f t="shared" si="27"/>
        <v>2.5000000000000022E-2</v>
      </c>
      <c r="AT66" s="78">
        <f t="shared" si="28"/>
        <v>1.9599639845400536</v>
      </c>
      <c r="AU66" s="78">
        <f t="shared" si="73"/>
        <v>6.9013340112119612E-2</v>
      </c>
      <c r="AV66" s="78">
        <f t="shared" si="29"/>
        <v>0.13526366107256788</v>
      </c>
      <c r="AW66" s="74">
        <f t="shared" si="30"/>
        <v>0.28050390328050323</v>
      </c>
      <c r="AX66" s="74">
        <f t="shared" si="31"/>
        <v>0.55103122542563898</v>
      </c>
      <c r="AY66" s="74">
        <f t="shared" si="32"/>
        <v>0.66066507440749589</v>
      </c>
      <c r="AZ66" s="78">
        <v>0.95</v>
      </c>
      <c r="BA66" s="78">
        <f t="shared" si="33"/>
        <v>5.0000000000000044E-2</v>
      </c>
      <c r="BB66" s="78">
        <f t="shared" si="34"/>
        <v>2.5000000000000022E-2</v>
      </c>
      <c r="BC66" s="78">
        <f t="shared" si="35"/>
        <v>1.9599639845400536</v>
      </c>
      <c r="BD66" s="78">
        <f t="shared" si="74"/>
        <v>6.6300967648224102E-2</v>
      </c>
      <c r="BE66" s="78">
        <f t="shared" si="36"/>
        <v>0.12994750873067451</v>
      </c>
      <c r="BF66" s="74">
        <f t="shared" si="37"/>
        <v>0.53071756567682138</v>
      </c>
      <c r="BG66" s="74">
        <f t="shared" si="38"/>
        <v>0.7906125831381704</v>
      </c>
      <c r="BH66" s="74">
        <f t="shared" si="39"/>
        <v>0.59157787924911209</v>
      </c>
      <c r="BI66" s="78">
        <v>0.95</v>
      </c>
      <c r="BJ66" s="78">
        <f t="shared" si="40"/>
        <v>5.0000000000000044E-2</v>
      </c>
      <c r="BK66" s="78">
        <f t="shared" si="41"/>
        <v>2.5000000000000022E-2</v>
      </c>
      <c r="BL66" s="78">
        <f t="shared" si="42"/>
        <v>1.9599639845400536</v>
      </c>
      <c r="BM66" s="78">
        <f t="shared" si="75"/>
        <v>6.8829640792411897E-2</v>
      </c>
      <c r="BN66" s="78">
        <f t="shared" si="43"/>
        <v>0.13490361702195625</v>
      </c>
      <c r="BO66" s="74">
        <f t="shared" si="44"/>
        <v>0.45667426222715585</v>
      </c>
      <c r="BP66" s="74">
        <f t="shared" si="45"/>
        <v>0.72648149627106839</v>
      </c>
      <c r="BQ66" s="74">
        <f t="shared" si="46"/>
        <v>0.49386352479135986</v>
      </c>
      <c r="BR66" s="78">
        <v>0.95</v>
      </c>
      <c r="BS66" s="78">
        <f t="shared" si="47"/>
        <v>5.0000000000000044E-2</v>
      </c>
      <c r="BT66" s="78">
        <f t="shared" si="48"/>
        <v>2.5000000000000022E-2</v>
      </c>
      <c r="BU66" s="78">
        <f t="shared" si="49"/>
        <v>1.9599639845400536</v>
      </c>
      <c r="BV66" s="78">
        <f t="shared" si="76"/>
        <v>7.000873106221428E-2</v>
      </c>
      <c r="BW66" s="78">
        <f t="shared" si="50"/>
        <v>0.13721459148529053</v>
      </c>
      <c r="BX66" s="74">
        <f t="shared" si="51"/>
        <v>0.35664893330606934</v>
      </c>
      <c r="BY66" s="74">
        <f t="shared" si="52"/>
        <v>0.63107811627665034</v>
      </c>
      <c r="BZ66" s="74">
        <f t="shared" si="53"/>
        <v>0.47214682693550469</v>
      </c>
      <c r="CA66" s="78">
        <v>0.95</v>
      </c>
      <c r="CB66" s="78">
        <f t="shared" si="54"/>
        <v>5.0000000000000044E-2</v>
      </c>
      <c r="CC66" s="78">
        <f t="shared" si="55"/>
        <v>2.5000000000000022E-2</v>
      </c>
      <c r="CD66" s="78">
        <f t="shared" si="56"/>
        <v>1.9599639845400536</v>
      </c>
      <c r="CE66" s="78">
        <f t="shared" si="77"/>
        <v>6.9905286168632605E-2</v>
      </c>
      <c r="CF66" s="78">
        <f t="shared" si="57"/>
        <v>0.13701184321948587</v>
      </c>
      <c r="CG66" s="74">
        <f t="shared" si="58"/>
        <v>0.3351349837160188</v>
      </c>
      <c r="CH66" s="74">
        <f t="shared" si="59"/>
        <v>0.60915867015499059</v>
      </c>
      <c r="CI66" s="74">
        <f t="shared" si="60"/>
        <v>0.40566037735849059</v>
      </c>
      <c r="CJ66" s="78">
        <v>0.95</v>
      </c>
      <c r="CK66" s="78">
        <f t="shared" si="61"/>
        <v>5.0000000000000044E-2</v>
      </c>
      <c r="CL66" s="78">
        <f t="shared" si="62"/>
        <v>2.5000000000000022E-2</v>
      </c>
      <c r="CM66" s="78">
        <f t="shared" si="63"/>
        <v>1.9599639845400536</v>
      </c>
      <c r="CN66" s="78">
        <f t="shared" si="78"/>
        <v>6.8756466448099129E-2</v>
      </c>
      <c r="CO66" s="78">
        <f t="shared" si="64"/>
        <v>0.13476019794251087</v>
      </c>
      <c r="CP66" s="74">
        <f t="shared" si="65"/>
        <v>0.27090017941597971</v>
      </c>
      <c r="CQ66" s="74">
        <f t="shared" si="66"/>
        <v>0.5404205753010014</v>
      </c>
      <c r="CR66" s="75"/>
      <c r="CS66" s="79">
        <f t="shared" si="67"/>
        <v>13.72075697672776</v>
      </c>
      <c r="CT66" s="79">
        <f t="shared" si="79"/>
        <v>13.526366107256788</v>
      </c>
      <c r="CU66" s="79">
        <f t="shared" si="68"/>
        <v>12.994750873067451</v>
      </c>
      <c r="CV66" s="79">
        <f t="shared" si="69"/>
        <v>13.490361702195624</v>
      </c>
      <c r="CW66" s="79">
        <f t="shared" si="70"/>
        <v>13.721459148529053</v>
      </c>
      <c r="CX66" s="79">
        <f t="shared" si="71"/>
        <v>13.701184321948586</v>
      </c>
      <c r="CY66" s="79">
        <f t="shared" si="72"/>
        <v>13.476019794251087</v>
      </c>
    </row>
    <row r="67" spans="2:103" x14ac:dyDescent="0.25">
      <c r="B67" s="12"/>
      <c r="C67" s="5"/>
      <c r="D67" s="34">
        <f>COUNTA(E2:E56)</f>
        <v>55</v>
      </c>
      <c r="E67" s="72" t="s">
        <v>661</v>
      </c>
      <c r="F67" s="34">
        <f>SUM(F2:F56)</f>
        <v>82090</v>
      </c>
      <c r="G67" s="34">
        <f>SUM(G2:G56)</f>
        <v>41266</v>
      </c>
      <c r="H67" s="41">
        <f t="shared" si="10"/>
        <v>50.269216713363384</v>
      </c>
      <c r="I67" s="34">
        <f>SUM(I2:I56)</f>
        <v>12495</v>
      </c>
      <c r="J67" s="34">
        <f>SUM(J2:J56)</f>
        <v>5190</v>
      </c>
      <c r="K67" s="41">
        <f>J67/I67*100</f>
        <v>41.536614645858343</v>
      </c>
      <c r="L67" s="34">
        <f>SUM(L2:L56)</f>
        <v>11166</v>
      </c>
      <c r="M67" s="34">
        <f>SUM(M2:M56)</f>
        <v>7346</v>
      </c>
      <c r="N67" s="41">
        <f>M67/L67*100</f>
        <v>65.789002328497219</v>
      </c>
      <c r="O67" s="34">
        <f>SUM(O2:O56)</f>
        <v>10626</v>
      </c>
      <c r="P67" s="34">
        <f>SUM(P2:P56)</f>
        <v>6182</v>
      </c>
      <c r="Q67" s="41">
        <f>P67/O67*100</f>
        <v>58.178053830227739</v>
      </c>
      <c r="R67" s="34">
        <f>SUM(R2:R56)</f>
        <v>32369</v>
      </c>
      <c r="S67" s="34">
        <f>SUM(S2:S56)</f>
        <v>15798</v>
      </c>
      <c r="T67" s="41">
        <f>S67/R67*100</f>
        <v>48.805956316228489</v>
      </c>
      <c r="U67" s="34">
        <f>SUM(U2:U56)</f>
        <v>8220</v>
      </c>
      <c r="V67" s="34">
        <f>SUM(V2:V56)</f>
        <v>3871</v>
      </c>
      <c r="W67" s="41">
        <f>V67/U67*100</f>
        <v>47.092457420924575</v>
      </c>
      <c r="X67" s="34">
        <f>SUM(X2:X56)</f>
        <v>7214</v>
      </c>
      <c r="Y67" s="34">
        <f>SUM(Y2:Y56)</f>
        <v>2879</v>
      </c>
      <c r="Z67" s="41">
        <f>Y67/X67*100</f>
        <v>39.908511228167455</v>
      </c>
      <c r="AA67" s="34">
        <f>SUM(AA2:AA56)</f>
        <v>2852</v>
      </c>
      <c r="AB67" s="70"/>
      <c r="AC67" s="71"/>
      <c r="AD67" s="71"/>
      <c r="AE67" s="71"/>
      <c r="AF67" s="71"/>
      <c r="AG67" s="73">
        <f t="shared" si="17"/>
        <v>0.50269216713363385</v>
      </c>
      <c r="AH67" s="77">
        <v>0.95</v>
      </c>
      <c r="AI67" s="78">
        <f t="shared" si="18"/>
        <v>5.0000000000000044E-2</v>
      </c>
      <c r="AJ67" s="78">
        <f t="shared" si="19"/>
        <v>2.5000000000000022E-2</v>
      </c>
      <c r="AK67" s="78">
        <f t="shared" si="20"/>
        <v>1.9599639845400536</v>
      </c>
      <c r="AL67" s="78">
        <f t="shared" si="21"/>
        <v>6.7419008950959355E-2</v>
      </c>
      <c r="AM67" s="78">
        <f t="shared" si="22"/>
        <v>0.13213882941726385</v>
      </c>
      <c r="AN67" s="74">
        <f t="shared" si="23"/>
        <v>0.37055333771637</v>
      </c>
      <c r="AO67" s="74">
        <f t="shared" si="24"/>
        <v>0.6348309965508977</v>
      </c>
      <c r="AP67" s="74">
        <f t="shared" si="25"/>
        <v>0.41536614645858344</v>
      </c>
      <c r="AQ67" s="78">
        <v>0.95</v>
      </c>
      <c r="AR67" s="78">
        <f t="shared" si="26"/>
        <v>5.0000000000000044E-2</v>
      </c>
      <c r="AS67" s="78">
        <f t="shared" si="27"/>
        <v>2.5000000000000022E-2</v>
      </c>
      <c r="AT67" s="78">
        <f t="shared" si="28"/>
        <v>1.9599639845400536</v>
      </c>
      <c r="AU67" s="78">
        <f t="shared" si="73"/>
        <v>6.6447123316175943E-2</v>
      </c>
      <c r="AV67" s="78">
        <f t="shared" si="29"/>
        <v>0.13023396857599651</v>
      </c>
      <c r="AW67" s="74">
        <f t="shared" si="30"/>
        <v>0.28513217788258693</v>
      </c>
      <c r="AX67" s="74">
        <f t="shared" si="31"/>
        <v>0.54560011503457995</v>
      </c>
      <c r="AY67" s="74">
        <f t="shared" si="32"/>
        <v>0.65789002328497215</v>
      </c>
      <c r="AZ67" s="78">
        <v>0.95</v>
      </c>
      <c r="BA67" s="78">
        <f t="shared" si="33"/>
        <v>5.0000000000000044E-2</v>
      </c>
      <c r="BB67" s="78">
        <f t="shared" si="34"/>
        <v>2.5000000000000022E-2</v>
      </c>
      <c r="BC67" s="78">
        <f t="shared" si="35"/>
        <v>1.9599639845400536</v>
      </c>
      <c r="BD67" s="78">
        <f t="shared" si="74"/>
        <v>6.3970268740048436E-2</v>
      </c>
      <c r="BE67" s="78">
        <f t="shared" si="36"/>
        <v>0.12537942281184336</v>
      </c>
      <c r="BF67" s="74">
        <f t="shared" si="37"/>
        <v>0.53251060047312881</v>
      </c>
      <c r="BG67" s="74">
        <f t="shared" si="38"/>
        <v>0.78326944609681548</v>
      </c>
      <c r="BH67" s="74">
        <f t="shared" si="39"/>
        <v>0.58178053830227738</v>
      </c>
      <c r="BI67" s="78">
        <v>0.95</v>
      </c>
      <c r="BJ67" s="78">
        <f t="shared" si="40"/>
        <v>5.0000000000000044E-2</v>
      </c>
      <c r="BK67" s="78">
        <f t="shared" si="41"/>
        <v>2.5000000000000022E-2</v>
      </c>
      <c r="BL67" s="78">
        <f t="shared" si="42"/>
        <v>1.9599639845400536</v>
      </c>
      <c r="BM67" s="78">
        <f t="shared" si="75"/>
        <v>6.6512055442465703E-2</v>
      </c>
      <c r="BN67" s="78">
        <f t="shared" si="43"/>
        <v>0.13036123320496404</v>
      </c>
      <c r="BO67" s="74">
        <f t="shared" si="44"/>
        <v>0.45141930509731332</v>
      </c>
      <c r="BP67" s="74">
        <f t="shared" si="45"/>
        <v>0.71214177150724145</v>
      </c>
      <c r="BQ67" s="74">
        <f t="shared" si="46"/>
        <v>0.48805956316228488</v>
      </c>
      <c r="BR67" s="78">
        <v>0.95</v>
      </c>
      <c r="BS67" s="78">
        <f t="shared" si="47"/>
        <v>5.0000000000000044E-2</v>
      </c>
      <c r="BT67" s="78">
        <f t="shared" si="48"/>
        <v>2.5000000000000022E-2</v>
      </c>
      <c r="BU67" s="78">
        <f t="shared" si="49"/>
        <v>1.9599639845400536</v>
      </c>
      <c r="BV67" s="78">
        <f t="shared" si="76"/>
        <v>6.7400758826066179E-2</v>
      </c>
      <c r="BW67" s="78">
        <f t="shared" si="50"/>
        <v>0.13210305982975987</v>
      </c>
      <c r="BX67" s="74">
        <f t="shared" si="51"/>
        <v>0.35595650333252504</v>
      </c>
      <c r="BY67" s="74">
        <f t="shared" si="52"/>
        <v>0.62016262299204472</v>
      </c>
      <c r="BZ67" s="74">
        <f t="shared" si="53"/>
        <v>0.47092457420924577</v>
      </c>
      <c r="CA67" s="78">
        <v>0.95</v>
      </c>
      <c r="CB67" s="78">
        <f t="shared" si="54"/>
        <v>5.0000000000000044E-2</v>
      </c>
      <c r="CC67" s="78">
        <f t="shared" si="55"/>
        <v>2.5000000000000022E-2</v>
      </c>
      <c r="CD67" s="78">
        <f t="shared" si="56"/>
        <v>1.9599639845400536</v>
      </c>
      <c r="CE67" s="78">
        <f t="shared" si="77"/>
        <v>6.7305898649387103E-2</v>
      </c>
      <c r="CF67" s="78">
        <f t="shared" si="57"/>
        <v>0.13191713729990176</v>
      </c>
      <c r="CG67" s="74">
        <f t="shared" si="58"/>
        <v>0.33900743690934398</v>
      </c>
      <c r="CH67" s="74">
        <f t="shared" si="59"/>
        <v>0.60284171150914756</v>
      </c>
      <c r="CI67" s="74">
        <f t="shared" si="60"/>
        <v>0.39908511228167454</v>
      </c>
      <c r="CJ67" s="78">
        <v>0.95</v>
      </c>
      <c r="CK67" s="78">
        <f t="shared" si="61"/>
        <v>5.0000000000000044E-2</v>
      </c>
      <c r="CL67" s="78">
        <f t="shared" si="62"/>
        <v>2.5000000000000022E-2</v>
      </c>
      <c r="CM67" s="78">
        <f t="shared" si="63"/>
        <v>1.9599639845400536</v>
      </c>
      <c r="CN67" s="78">
        <f t="shared" si="78"/>
        <v>6.6032524415389801E-2</v>
      </c>
      <c r="CO67" s="78">
        <f t="shared" si="64"/>
        <v>0.12942136966242576</v>
      </c>
      <c r="CP67" s="74">
        <f t="shared" si="65"/>
        <v>0.26966374261924875</v>
      </c>
      <c r="CQ67" s="74">
        <f t="shared" si="66"/>
        <v>0.52850648194410033</v>
      </c>
      <c r="CR67" s="75"/>
      <c r="CS67" s="79">
        <f t="shared" si="67"/>
        <v>13.213882941726386</v>
      </c>
      <c r="CT67" s="79">
        <f t="shared" si="79"/>
        <v>13.02339685759965</v>
      </c>
      <c r="CU67" s="79">
        <f t="shared" si="68"/>
        <v>12.537942281184336</v>
      </c>
      <c r="CV67" s="79">
        <f t="shared" si="69"/>
        <v>13.036123320496404</v>
      </c>
      <c r="CW67" s="79">
        <f t="shared" si="70"/>
        <v>13.210305982975987</v>
      </c>
      <c r="CX67" s="79">
        <f t="shared" si="71"/>
        <v>13.191713729990177</v>
      </c>
      <c r="CY67" s="79">
        <f t="shared" si="72"/>
        <v>12.942136966242575</v>
      </c>
    </row>
    <row r="68" spans="2:103" x14ac:dyDescent="0.25">
      <c r="B68" s="12"/>
      <c r="C68" s="5"/>
      <c r="D68" s="34">
        <f>COUNTA(D10:D13)+COUNTA(D22)</f>
        <v>5</v>
      </c>
      <c r="E68" s="72" t="s">
        <v>662</v>
      </c>
      <c r="F68" s="34">
        <f>SUM(F10:F13)+F22</f>
        <v>4980</v>
      </c>
      <c r="G68" s="34">
        <f>SUM(G10:G13)+G22</f>
        <v>2803</v>
      </c>
      <c r="H68" s="41">
        <f>G68/F68*100</f>
        <v>56.285140562248991</v>
      </c>
      <c r="I68" s="34">
        <f>SUM(I10:I13)+I22</f>
        <v>1047</v>
      </c>
      <c r="J68" s="34">
        <f>SUM(J10:J13)+J22</f>
        <v>414</v>
      </c>
      <c r="K68" s="41">
        <f>J68/I68*100</f>
        <v>39.541547277936964</v>
      </c>
      <c r="L68" s="34">
        <f>SUM(L10:L13)+L22</f>
        <v>726</v>
      </c>
      <c r="M68" s="34">
        <f>SUM(M10:M13)+M22</f>
        <v>510</v>
      </c>
      <c r="N68" s="41">
        <f>M68/L68*100</f>
        <v>70.247933884297524</v>
      </c>
      <c r="O68" s="34">
        <f>SUM(O10:O13)+O22</f>
        <v>782</v>
      </c>
      <c r="P68" s="34">
        <f>SUM(P10:P13)+P22</f>
        <v>504</v>
      </c>
      <c r="Q68" s="41">
        <f>P68/O68*100</f>
        <v>64.450127877237847</v>
      </c>
      <c r="R68" s="34">
        <f>SUM(R10:R13)+R22</f>
        <v>1891</v>
      </c>
      <c r="S68" s="34">
        <f>SUM(S10:S13)+S22</f>
        <v>1140</v>
      </c>
      <c r="T68" s="41">
        <f>S68/R68*100</f>
        <v>60.285563194077206</v>
      </c>
      <c r="U68" s="34">
        <f>SUM(U10:U13)+U22</f>
        <v>287</v>
      </c>
      <c r="V68" s="34">
        <f>SUM(V10:V13)+V22</f>
        <v>140</v>
      </c>
      <c r="W68" s="41">
        <f>V68/U68*100</f>
        <v>48.780487804878049</v>
      </c>
      <c r="X68" s="34">
        <f>SUM(X10:X13)+X22</f>
        <v>247</v>
      </c>
      <c r="Y68" s="34">
        <f>SUM(Y10:Y13)+Y22</f>
        <v>95</v>
      </c>
      <c r="Z68" s="41">
        <f>Y68/X68*100</f>
        <v>38.461538461538467</v>
      </c>
      <c r="AA68" s="34">
        <f>SUM(AA10:AA13)+AA22</f>
        <v>234</v>
      </c>
      <c r="AB68" s="70"/>
      <c r="AC68" s="71"/>
      <c r="AD68" s="71"/>
      <c r="AE68" s="71"/>
      <c r="AF68" s="71"/>
      <c r="AG68" s="73">
        <f t="shared" si="17"/>
        <v>0.56285140562248992</v>
      </c>
      <c r="AH68" s="77">
        <v>0.95</v>
      </c>
      <c r="AI68" s="78">
        <f t="shared" si="18"/>
        <v>5.0000000000000044E-2</v>
      </c>
      <c r="AJ68" s="78">
        <f t="shared" si="19"/>
        <v>2.5000000000000022E-2</v>
      </c>
      <c r="AK68" s="78">
        <f t="shared" si="20"/>
        <v>1.9599639845400536</v>
      </c>
      <c r="AL68" s="78">
        <f t="shared" si="21"/>
        <v>0.22183313585272929</v>
      </c>
      <c r="AM68" s="78">
        <f t="shared" si="22"/>
        <v>0.43478495684893032</v>
      </c>
      <c r="AN68" s="74">
        <f t="shared" si="23"/>
        <v>0.1280664487735596</v>
      </c>
      <c r="AO68" s="74">
        <f t="shared" si="24"/>
        <v>0.99763636247142018</v>
      </c>
      <c r="AP68" s="74">
        <f t="shared" si="25"/>
        <v>0.39541547277936961</v>
      </c>
      <c r="AQ68" s="78">
        <v>0.95</v>
      </c>
      <c r="AR68" s="78">
        <f t="shared" si="26"/>
        <v>5.0000000000000044E-2</v>
      </c>
      <c r="AS68" s="78">
        <f t="shared" si="27"/>
        <v>2.5000000000000022E-2</v>
      </c>
      <c r="AT68" s="78">
        <f t="shared" si="28"/>
        <v>1.9599639845400536</v>
      </c>
      <c r="AU68" s="78">
        <f t="shared" si="73"/>
        <v>0.21866050245347796</v>
      </c>
      <c r="AV68" s="78">
        <f t="shared" si="29"/>
        <v>0.42856670965024884</v>
      </c>
      <c r="AW68" s="74">
        <f t="shared" si="30"/>
        <v>-3.315123687087923E-2</v>
      </c>
      <c r="AX68" s="74">
        <f t="shared" si="31"/>
        <v>0.82398218242961851</v>
      </c>
      <c r="AY68" s="74">
        <f t="shared" si="32"/>
        <v>0.7024793388429752</v>
      </c>
      <c r="AZ68" s="78">
        <v>0.95</v>
      </c>
      <c r="BA68" s="78">
        <f t="shared" si="33"/>
        <v>5.0000000000000044E-2</v>
      </c>
      <c r="BB68" s="78">
        <f t="shared" si="34"/>
        <v>2.5000000000000022E-2</v>
      </c>
      <c r="BC68" s="78">
        <f t="shared" si="35"/>
        <v>1.9599639845400536</v>
      </c>
      <c r="BD68" s="78">
        <f t="shared" si="74"/>
        <v>0.20445151862566913</v>
      </c>
      <c r="BE68" s="78">
        <f t="shared" si="36"/>
        <v>0.40071761309083143</v>
      </c>
      <c r="BF68" s="74">
        <f t="shared" si="37"/>
        <v>0.30176172575214377</v>
      </c>
      <c r="BG68" s="74">
        <f t="shared" si="38"/>
        <v>1.1031969519338065</v>
      </c>
      <c r="BH68" s="74">
        <f t="shared" si="39"/>
        <v>0.64450127877237851</v>
      </c>
      <c r="BI68" s="78">
        <v>0.95</v>
      </c>
      <c r="BJ68" s="78">
        <f t="shared" si="40"/>
        <v>5.0000000000000044E-2</v>
      </c>
      <c r="BK68" s="78">
        <f t="shared" si="41"/>
        <v>2.5000000000000022E-2</v>
      </c>
      <c r="BL68" s="78">
        <f t="shared" si="42"/>
        <v>1.9599639845400536</v>
      </c>
      <c r="BM68" s="78">
        <f t="shared" si="75"/>
        <v>0.21406512113520379</v>
      </c>
      <c r="BN68" s="78">
        <f t="shared" si="43"/>
        <v>0.41955992777120327</v>
      </c>
      <c r="BO68" s="74">
        <f t="shared" si="44"/>
        <v>0.22494135100117524</v>
      </c>
      <c r="BP68" s="74">
        <f t="shared" si="45"/>
        <v>1.0640612065435817</v>
      </c>
      <c r="BQ68" s="74">
        <f t="shared" si="46"/>
        <v>0.60285563194077207</v>
      </c>
      <c r="BR68" s="78">
        <v>0.95</v>
      </c>
      <c r="BS68" s="78">
        <f t="shared" si="47"/>
        <v>5.0000000000000044E-2</v>
      </c>
      <c r="BT68" s="78">
        <f t="shared" si="48"/>
        <v>2.5000000000000022E-2</v>
      </c>
      <c r="BU68" s="78">
        <f t="shared" si="49"/>
        <v>1.9599639845400536</v>
      </c>
      <c r="BV68" s="78">
        <f t="shared" si="76"/>
        <v>0.2188244588605508</v>
      </c>
      <c r="BW68" s="78">
        <f t="shared" si="50"/>
        <v>0.42888805830314619</v>
      </c>
      <c r="BX68" s="74">
        <f t="shared" si="51"/>
        <v>0.17396757363762588</v>
      </c>
      <c r="BY68" s="74">
        <f t="shared" si="52"/>
        <v>1.0317436902439183</v>
      </c>
      <c r="BZ68" s="74">
        <f t="shared" si="53"/>
        <v>0.48780487804878048</v>
      </c>
      <c r="CA68" s="78">
        <v>0.95</v>
      </c>
      <c r="CB68" s="78">
        <f t="shared" si="54"/>
        <v>5.0000000000000044E-2</v>
      </c>
      <c r="CC68" s="78">
        <f t="shared" si="55"/>
        <v>2.5000000000000022E-2</v>
      </c>
      <c r="CD68" s="78">
        <f t="shared" si="56"/>
        <v>1.9599639845400536</v>
      </c>
      <c r="CE68" s="78">
        <f t="shared" si="77"/>
        <v>0.2235402778027239</v>
      </c>
      <c r="CF68" s="78">
        <f t="shared" si="57"/>
        <v>0.43813089358741725</v>
      </c>
      <c r="CG68" s="74">
        <f t="shared" si="58"/>
        <v>4.967398446136323E-2</v>
      </c>
      <c r="CH68" s="74">
        <f t="shared" si="59"/>
        <v>0.92593577163619778</v>
      </c>
      <c r="CI68" s="74">
        <f t="shared" si="60"/>
        <v>0.38461538461538469</v>
      </c>
      <c r="CJ68" s="78">
        <v>0.95</v>
      </c>
      <c r="CK68" s="78">
        <f t="shared" si="61"/>
        <v>5.0000000000000044E-2</v>
      </c>
      <c r="CL68" s="78">
        <f t="shared" si="62"/>
        <v>2.5000000000000022E-2</v>
      </c>
      <c r="CM68" s="78">
        <f t="shared" si="63"/>
        <v>1.9599639845400536</v>
      </c>
      <c r="CN68" s="78">
        <f t="shared" si="78"/>
        <v>0.21757131728816848</v>
      </c>
      <c r="CO68" s="78">
        <f t="shared" si="64"/>
        <v>0.42643194595374695</v>
      </c>
      <c r="CP68" s="74">
        <f t="shared" si="65"/>
        <v>-4.1816561338362257E-2</v>
      </c>
      <c r="CQ68" s="74">
        <f t="shared" si="66"/>
        <v>0.8110473305691317</v>
      </c>
      <c r="CR68" s="75"/>
      <c r="CS68" s="79">
        <f t="shared" si="67"/>
        <v>43.478495684893034</v>
      </c>
      <c r="CT68" s="79">
        <f t="shared" si="79"/>
        <v>42.856670965024882</v>
      </c>
      <c r="CU68" s="79">
        <f t="shared" si="68"/>
        <v>40.071761309083143</v>
      </c>
      <c r="CV68" s="79">
        <f t="shared" si="69"/>
        <v>41.955992777120329</v>
      </c>
      <c r="CW68" s="79">
        <f t="shared" si="70"/>
        <v>42.888805830314617</v>
      </c>
      <c r="CX68" s="79">
        <f t="shared" si="71"/>
        <v>43.813089358741728</v>
      </c>
      <c r="CY68" s="79">
        <f t="shared" si="72"/>
        <v>42.643194595374695</v>
      </c>
    </row>
    <row r="69" spans="2:103" x14ac:dyDescent="0.25">
      <c r="B69" s="12"/>
      <c r="C69" s="5"/>
      <c r="D69" s="34">
        <v>1</v>
      </c>
      <c r="E69" s="72" t="s">
        <v>663</v>
      </c>
      <c r="F69" s="34">
        <f>F29</f>
        <v>770</v>
      </c>
      <c r="G69" s="34">
        <f>G29</f>
        <v>415</v>
      </c>
      <c r="H69" s="41">
        <f>G69/F69*100</f>
        <v>53.896103896103895</v>
      </c>
      <c r="I69" s="34">
        <f>I32</f>
        <v>185</v>
      </c>
      <c r="J69" s="34">
        <f>J32</f>
        <v>88</v>
      </c>
      <c r="K69" s="41">
        <f>J69/I69*100</f>
        <v>47.567567567567572</v>
      </c>
      <c r="L69" s="34">
        <f>L29</f>
        <v>32</v>
      </c>
      <c r="M69" s="34">
        <f>M29</f>
        <v>20</v>
      </c>
      <c r="N69" s="41">
        <f>M69/L69*100</f>
        <v>62.5</v>
      </c>
      <c r="O69" s="34">
        <f>O29</f>
        <v>222</v>
      </c>
      <c r="P69" s="34">
        <f>P29</f>
        <v>122</v>
      </c>
      <c r="Q69" s="41">
        <f>P69/O69*100</f>
        <v>54.954954954954957</v>
      </c>
      <c r="R69" s="34">
        <f>R29</f>
        <v>190</v>
      </c>
      <c r="S69" s="34">
        <f>S29</f>
        <v>95</v>
      </c>
      <c r="T69" s="41">
        <f>S69/R69*100</f>
        <v>50</v>
      </c>
      <c r="U69" s="34">
        <f>U29</f>
        <v>91</v>
      </c>
      <c r="V69" s="34">
        <f>V29</f>
        <v>50</v>
      </c>
      <c r="W69" s="41">
        <f>V69/U69*100</f>
        <v>54.945054945054949</v>
      </c>
      <c r="X69" s="34">
        <f>X29</f>
        <v>130</v>
      </c>
      <c r="Y69" s="34">
        <f>Y29</f>
        <v>58</v>
      </c>
      <c r="Z69" s="41">
        <f>Y69/X69*100</f>
        <v>44.61538461538462</v>
      </c>
      <c r="AA69" s="34">
        <f>AA29</f>
        <v>99</v>
      </c>
      <c r="AB69" s="70"/>
      <c r="AC69" s="6"/>
      <c r="AD69" s="6"/>
      <c r="AE69" s="6"/>
      <c r="AF69" s="6"/>
      <c r="AG69" s="73">
        <f t="shared" si="17"/>
        <v>0.53896103896103897</v>
      </c>
      <c r="AH69" s="77">
        <v>0.95</v>
      </c>
      <c r="AI69" s="78">
        <f t="shared" si="18"/>
        <v>5.0000000000000044E-2</v>
      </c>
      <c r="AJ69" s="78">
        <f t="shared" si="19"/>
        <v>2.5000000000000022E-2</v>
      </c>
      <c r="AK69" s="78">
        <f t="shared" si="20"/>
        <v>1.9599639845400536</v>
      </c>
      <c r="AL69" s="78">
        <f t="shared" si="21"/>
        <v>0.49847972621068193</v>
      </c>
      <c r="AM69" s="78">
        <f t="shared" si="22"/>
        <v>0.97700231039632313</v>
      </c>
      <c r="AN69" s="74">
        <f t="shared" si="23"/>
        <v>-0.43804127143528415</v>
      </c>
      <c r="AO69" s="74">
        <f t="shared" si="24"/>
        <v>1.5159633493573621</v>
      </c>
      <c r="AP69" s="74">
        <f t="shared" si="25"/>
        <v>0.4756756756756757</v>
      </c>
      <c r="AQ69" s="78">
        <v>0.95</v>
      </c>
      <c r="AR69" s="78">
        <f t="shared" si="26"/>
        <v>5.0000000000000044E-2</v>
      </c>
      <c r="AS69" s="78">
        <f t="shared" si="27"/>
        <v>2.5000000000000022E-2</v>
      </c>
      <c r="AT69" s="78">
        <f t="shared" si="28"/>
        <v>1.9599639845400536</v>
      </c>
      <c r="AU69" s="78">
        <f t="shared" si="73"/>
        <v>0.49940797675464205</v>
      </c>
      <c r="AV69" s="78">
        <f t="shared" si="29"/>
        <v>0.97882164803111471</v>
      </c>
      <c r="AW69" s="74">
        <f t="shared" si="30"/>
        <v>-0.50314597235543901</v>
      </c>
      <c r="AX69" s="74">
        <f t="shared" si="31"/>
        <v>1.4544973237067904</v>
      </c>
      <c r="AY69" s="74">
        <f t="shared" si="32"/>
        <v>0.625</v>
      </c>
      <c r="AZ69" s="78">
        <v>0.95</v>
      </c>
      <c r="BA69" s="78">
        <f t="shared" si="33"/>
        <v>5.0000000000000044E-2</v>
      </c>
      <c r="BB69" s="78">
        <f t="shared" si="34"/>
        <v>2.5000000000000022E-2</v>
      </c>
      <c r="BC69" s="78">
        <f t="shared" si="35"/>
        <v>1.9599639845400536</v>
      </c>
      <c r="BD69" s="78">
        <f t="shared" si="74"/>
        <v>0.48412291827592713</v>
      </c>
      <c r="BE69" s="78">
        <f t="shared" si="36"/>
        <v>0.94886348391124486</v>
      </c>
      <c r="BF69" s="74">
        <f t="shared" si="37"/>
        <v>-0.32386348391124486</v>
      </c>
      <c r="BG69" s="74">
        <f t="shared" si="38"/>
        <v>1.5738634839112449</v>
      </c>
      <c r="BH69" s="74">
        <f t="shared" si="39"/>
        <v>0.5495495495495496</v>
      </c>
      <c r="BI69" s="78">
        <v>0.95</v>
      </c>
      <c r="BJ69" s="78">
        <f t="shared" si="40"/>
        <v>5.0000000000000044E-2</v>
      </c>
      <c r="BK69" s="78">
        <f t="shared" si="41"/>
        <v>2.5000000000000022E-2</v>
      </c>
      <c r="BL69" s="78">
        <f t="shared" si="42"/>
        <v>1.9599639845400536</v>
      </c>
      <c r="BM69" s="78">
        <f t="shared" si="75"/>
        <v>0.49753878455798473</v>
      </c>
      <c r="BN69" s="78">
        <f t="shared" si="43"/>
        <v>0.97515809864548308</v>
      </c>
      <c r="BO69" s="74">
        <f t="shared" si="44"/>
        <v>-0.42560854909593349</v>
      </c>
      <c r="BP69" s="74">
        <f t="shared" si="45"/>
        <v>1.5247076481950326</v>
      </c>
      <c r="BQ69" s="74">
        <f t="shared" si="46"/>
        <v>0.5</v>
      </c>
      <c r="BR69" s="78">
        <v>0.95</v>
      </c>
      <c r="BS69" s="78">
        <f t="shared" si="47"/>
        <v>5.0000000000000044E-2</v>
      </c>
      <c r="BT69" s="78">
        <f t="shared" si="48"/>
        <v>2.5000000000000022E-2</v>
      </c>
      <c r="BU69" s="78">
        <f t="shared" si="49"/>
        <v>1.9599639845400536</v>
      </c>
      <c r="BV69" s="78">
        <f t="shared" si="76"/>
        <v>0.5</v>
      </c>
      <c r="BW69" s="78">
        <f t="shared" si="50"/>
        <v>0.9799819922700268</v>
      </c>
      <c r="BX69" s="74">
        <f t="shared" si="51"/>
        <v>-0.4799819922700268</v>
      </c>
      <c r="BY69" s="74">
        <f t="shared" si="52"/>
        <v>1.4799819922700268</v>
      </c>
      <c r="BZ69" s="74">
        <f t="shared" si="53"/>
        <v>0.5494505494505495</v>
      </c>
      <c r="CA69" s="78">
        <v>0.95</v>
      </c>
      <c r="CB69" s="78">
        <f t="shared" si="54"/>
        <v>5.0000000000000044E-2</v>
      </c>
      <c r="CC69" s="78">
        <f t="shared" si="55"/>
        <v>2.5000000000000022E-2</v>
      </c>
      <c r="CD69" s="78">
        <f t="shared" si="56"/>
        <v>1.9599639845400536</v>
      </c>
      <c r="CE69" s="78">
        <f t="shared" si="77"/>
        <v>0.49754863396359428</v>
      </c>
      <c r="CF69" s="78">
        <f t="shared" si="57"/>
        <v>0.97517740312574686</v>
      </c>
      <c r="CG69" s="74">
        <f t="shared" si="58"/>
        <v>-0.42572685367519736</v>
      </c>
      <c r="CH69" s="74">
        <f t="shared" si="59"/>
        <v>1.5246279525762962</v>
      </c>
      <c r="CI69" s="74">
        <f t="shared" si="60"/>
        <v>0.44615384615384618</v>
      </c>
      <c r="CJ69" s="78">
        <v>0.95</v>
      </c>
      <c r="CK69" s="78">
        <f t="shared" si="61"/>
        <v>5.0000000000000044E-2</v>
      </c>
      <c r="CL69" s="78">
        <f t="shared" si="62"/>
        <v>2.5000000000000022E-2</v>
      </c>
      <c r="CM69" s="78">
        <f t="shared" si="63"/>
        <v>1.9599639845400536</v>
      </c>
      <c r="CN69" s="78">
        <f t="shared" si="78"/>
        <v>0.49709213604318503</v>
      </c>
      <c r="CO69" s="78">
        <f t="shared" si="64"/>
        <v>0.9742826836427273</v>
      </c>
      <c r="CP69" s="74">
        <f t="shared" si="65"/>
        <v>-0.52812883748888106</v>
      </c>
      <c r="CQ69" s="74">
        <f t="shared" si="66"/>
        <v>1.4204365297965735</v>
      </c>
      <c r="CR69" s="75"/>
      <c r="CS69" s="79">
        <f t="shared" si="67"/>
        <v>97.700231039632314</v>
      </c>
      <c r="CT69" s="79">
        <f t="shared" si="79"/>
        <v>97.882164803111465</v>
      </c>
      <c r="CU69" s="79">
        <f t="shared" si="68"/>
        <v>94.886348391124486</v>
      </c>
      <c r="CV69" s="79">
        <f t="shared" si="69"/>
        <v>97.515809864548302</v>
      </c>
      <c r="CW69" s="79">
        <f t="shared" si="70"/>
        <v>97.998199227002686</v>
      </c>
      <c r="CX69" s="79">
        <f t="shared" si="71"/>
        <v>97.517740312574688</v>
      </c>
      <c r="CY69" s="79">
        <f t="shared" si="72"/>
        <v>97.428268364272725</v>
      </c>
    </row>
    <row r="70" spans="2:103" x14ac:dyDescent="0.25">
      <c r="B70" s="12"/>
      <c r="C70" s="5"/>
      <c r="D70" s="34"/>
      <c r="E70" s="72"/>
      <c r="F70" s="34"/>
      <c r="G70" s="34"/>
      <c r="H70" s="41"/>
      <c r="I70" s="34"/>
      <c r="J70" s="34"/>
      <c r="K70" s="41"/>
      <c r="L70" s="34"/>
      <c r="M70" s="35"/>
      <c r="N70" s="9"/>
      <c r="O70" s="35"/>
      <c r="P70" s="35"/>
      <c r="Q70" s="9"/>
      <c r="R70" s="35"/>
      <c r="S70" s="35"/>
      <c r="T70" s="9"/>
      <c r="U70" s="35"/>
      <c r="V70" s="35"/>
      <c r="W70" s="9"/>
      <c r="X70" s="35"/>
      <c r="Y70" s="35"/>
      <c r="Z70" s="9"/>
      <c r="AA70" s="35"/>
      <c r="AB70" s="70"/>
      <c r="AC70" s="6"/>
      <c r="AD70" s="6"/>
      <c r="AE70" s="6"/>
      <c r="AF70" s="6"/>
      <c r="AG70" s="5"/>
      <c r="AH70" s="5"/>
      <c r="AI70" s="4"/>
      <c r="AJ70" s="4"/>
    </row>
    <row r="71" spans="2:103" ht="24" x14ac:dyDescent="0.25">
      <c r="B71" s="12"/>
      <c r="C71" s="5"/>
      <c r="D71" s="36" t="str">
        <f t="shared" ref="D71:E82" si="80">D58</f>
        <v>No. Hospitals</v>
      </c>
      <c r="E71" s="37" t="str">
        <f t="shared" si="80"/>
        <v>HospitalRegion_2024</v>
      </c>
      <c r="F71" s="38" t="str">
        <f t="shared" ref="F71:F79" si="81">H58</f>
        <v xml:space="preserve">% Uptake Total </v>
      </c>
      <c r="G71" s="38" t="str">
        <f t="shared" ref="G71:G79" si="82">K58</f>
        <v>% Uptake Management &amp; Administration</v>
      </c>
      <c r="H71" s="38" t="str">
        <f t="shared" ref="H71:H79" si="83">N58</f>
        <v>% Uptake Medical &amp; Dental</v>
      </c>
      <c r="I71" s="38" t="str">
        <f t="shared" ref="I71:I82" si="84">Q58</f>
        <v>% Uptake Health &amp; SocialCare</v>
      </c>
      <c r="J71" s="38" t="str">
        <f t="shared" ref="J71:J82" si="85">T58</f>
        <v>% Uptake Nursing</v>
      </c>
      <c r="K71" s="38" t="str">
        <f t="shared" ref="K71:K82" si="86">W58</f>
        <v>% Uptake General Support</v>
      </c>
      <c r="L71" s="38" t="str">
        <f t="shared" ref="L71:L82" si="87">Z58</f>
        <v>% Uptake Other Patient &amp; ClientCare</v>
      </c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7"/>
      <c r="AB71" s="6"/>
      <c r="AC71" s="4"/>
      <c r="AD71" s="4"/>
      <c r="AE71" s="5"/>
      <c r="AF71" s="5"/>
    </row>
    <row r="72" spans="2:103" x14ac:dyDescent="0.25">
      <c r="B72" s="12"/>
      <c r="C72" s="5"/>
      <c r="D72" s="39">
        <f t="shared" si="80"/>
        <v>12</v>
      </c>
      <c r="E72" s="40" t="str">
        <f t="shared" si="80"/>
        <v>Dublin and Midlands Hospitals</v>
      </c>
      <c r="F72" s="41">
        <f t="shared" si="81"/>
        <v>53.921429584456106</v>
      </c>
      <c r="G72" s="41">
        <f t="shared" si="82"/>
        <v>44.094036697247709</v>
      </c>
      <c r="H72" s="41">
        <f t="shared" si="83"/>
        <v>66.169154228855717</v>
      </c>
      <c r="I72" s="41">
        <f t="shared" si="84"/>
        <v>61.431285623812535</v>
      </c>
      <c r="J72" s="41">
        <f t="shared" si="85"/>
        <v>55.164726281892499</v>
      </c>
      <c r="K72" s="41">
        <f t="shared" si="86"/>
        <v>52.797893350888749</v>
      </c>
      <c r="L72" s="41">
        <f t="shared" si="87"/>
        <v>38.571428571428577</v>
      </c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7"/>
      <c r="AB72" s="6"/>
      <c r="AC72" s="4"/>
      <c r="AD72" s="4"/>
      <c r="AE72" s="5"/>
      <c r="AF72" s="5"/>
    </row>
    <row r="73" spans="2:103" x14ac:dyDescent="0.25">
      <c r="B73" s="12"/>
      <c r="C73" s="5"/>
      <c r="D73" s="39">
        <f t="shared" si="80"/>
        <v>9</v>
      </c>
      <c r="E73" s="40" t="str">
        <f t="shared" si="80"/>
        <v>Dublin and North East Hospitals</v>
      </c>
      <c r="F73" s="41">
        <f t="shared" si="81"/>
        <v>51.372549019607838</v>
      </c>
      <c r="G73" s="41">
        <f t="shared" si="82"/>
        <v>44.571428571428569</v>
      </c>
      <c r="H73" s="41">
        <f t="shared" si="83"/>
        <v>59.463986599664985</v>
      </c>
      <c r="I73" s="41">
        <f t="shared" si="84"/>
        <v>60.2158273381295</v>
      </c>
      <c r="J73" s="41">
        <f t="shared" si="85"/>
        <v>51.714107625181803</v>
      </c>
      <c r="K73" s="41">
        <f t="shared" si="86"/>
        <v>47.810858143607703</v>
      </c>
      <c r="L73" s="41">
        <f t="shared" si="87"/>
        <v>40.036396724294818</v>
      </c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7"/>
      <c r="AB73" s="6"/>
      <c r="AC73" s="4"/>
      <c r="AD73" s="4"/>
      <c r="AE73" s="5"/>
      <c r="AF73" s="5"/>
    </row>
    <row r="74" spans="2:103" x14ac:dyDescent="0.25">
      <c r="B74" s="12"/>
      <c r="C74" s="5"/>
      <c r="D74" s="39">
        <f t="shared" si="80"/>
        <v>11</v>
      </c>
      <c r="E74" s="40" t="str">
        <f t="shared" si="80"/>
        <v>Dublin and South East Hospitals</v>
      </c>
      <c r="F74" s="41">
        <f t="shared" si="81"/>
        <v>56.569468267581478</v>
      </c>
      <c r="G74" s="41">
        <f t="shared" si="82"/>
        <v>47.155211652253072</v>
      </c>
      <c r="H74" s="41">
        <f t="shared" si="83"/>
        <v>68.982151471297641</v>
      </c>
      <c r="I74" s="41">
        <f t="shared" si="84"/>
        <v>68.538076709282933</v>
      </c>
      <c r="J74" s="41">
        <f t="shared" si="85"/>
        <v>55.630430927469412</v>
      </c>
      <c r="K74" s="41">
        <f t="shared" si="86"/>
        <v>54.683972911963885</v>
      </c>
      <c r="L74" s="41">
        <f t="shared" si="87"/>
        <v>40.182648401826484</v>
      </c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7"/>
      <c r="AB74" s="6"/>
      <c r="AC74" s="4"/>
      <c r="AD74" s="4"/>
      <c r="AE74" s="5"/>
      <c r="AF74" s="5"/>
    </row>
    <row r="75" spans="2:103" x14ac:dyDescent="0.25">
      <c r="B75" s="12"/>
      <c r="C75" s="5"/>
      <c r="D75" s="39">
        <f t="shared" si="80"/>
        <v>6</v>
      </c>
      <c r="E75" s="40" t="str">
        <f t="shared" si="80"/>
        <v>Mid West Hospitals</v>
      </c>
      <c r="F75" s="41">
        <f t="shared" si="81"/>
        <v>53.547100847316834</v>
      </c>
      <c r="G75" s="41">
        <f t="shared" si="82"/>
        <v>48.608137044967883</v>
      </c>
      <c r="H75" s="41">
        <f t="shared" si="83"/>
        <v>79.553903345724905</v>
      </c>
      <c r="I75" s="41">
        <f t="shared" si="84"/>
        <v>62.935779816513758</v>
      </c>
      <c r="J75" s="41">
        <f t="shared" si="85"/>
        <v>45.968763191219928</v>
      </c>
      <c r="K75" s="41">
        <f t="shared" si="86"/>
        <v>50.70754716981132</v>
      </c>
      <c r="L75" s="41">
        <f t="shared" si="87"/>
        <v>51.356589147286826</v>
      </c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7"/>
      <c r="AB75" s="6"/>
      <c r="AC75" s="4"/>
      <c r="AD75" s="4"/>
      <c r="AE75" s="5"/>
      <c r="AF75" s="5"/>
    </row>
    <row r="76" spans="2:103" x14ac:dyDescent="0.25">
      <c r="B76" s="12"/>
      <c r="C76" s="5"/>
      <c r="D76" s="39">
        <f t="shared" si="80"/>
        <v>7</v>
      </c>
      <c r="E76" s="40" t="str">
        <f t="shared" si="80"/>
        <v>South West Hospitals</v>
      </c>
      <c r="F76" s="41">
        <f t="shared" si="81"/>
        <v>48.109869646182496</v>
      </c>
      <c r="G76" s="41">
        <f t="shared" si="82"/>
        <v>40.111809923130679</v>
      </c>
      <c r="H76" s="41">
        <f t="shared" si="83"/>
        <v>65.679676985195158</v>
      </c>
      <c r="I76" s="41">
        <f t="shared" si="84"/>
        <v>50.488826815642462</v>
      </c>
      <c r="J76" s="41">
        <f t="shared" si="85"/>
        <v>45.024243823597324</v>
      </c>
      <c r="K76" s="41">
        <f t="shared" si="86"/>
        <v>38.73456790123457</v>
      </c>
      <c r="L76" s="41">
        <f t="shared" si="87"/>
        <v>57.853403141361262</v>
      </c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7"/>
      <c r="AB76" s="6"/>
      <c r="AC76" s="4"/>
      <c r="AD76" s="4"/>
      <c r="AE76" s="5"/>
      <c r="AF76" s="5"/>
    </row>
    <row r="77" spans="2:103" x14ac:dyDescent="0.25">
      <c r="B77" s="12"/>
      <c r="C77" s="5"/>
      <c r="D77" s="39">
        <f t="shared" si="80"/>
        <v>6</v>
      </c>
      <c r="E77" s="40" t="str">
        <f t="shared" si="80"/>
        <v>West and North West Hospitals</v>
      </c>
      <c r="F77" s="41">
        <f t="shared" si="81"/>
        <v>39.745349191826776</v>
      </c>
      <c r="G77" s="41">
        <f t="shared" si="82"/>
        <v>25.976661593099948</v>
      </c>
      <c r="H77" s="41">
        <f t="shared" si="83"/>
        <v>63.550913838120103</v>
      </c>
      <c r="I77" s="41">
        <f t="shared" si="84"/>
        <v>49.248856956237752</v>
      </c>
      <c r="J77" s="41">
        <f t="shared" si="85"/>
        <v>36.986301369863014</v>
      </c>
      <c r="K77" s="41">
        <f t="shared" si="86"/>
        <v>34.827586206896548</v>
      </c>
      <c r="L77" s="41">
        <f t="shared" si="87"/>
        <v>29.338842975206614</v>
      </c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7"/>
      <c r="AB77" s="6"/>
      <c r="AC77" s="4"/>
      <c r="AD77" s="4"/>
      <c r="AE77" s="5"/>
      <c r="AF77" s="5"/>
    </row>
    <row r="78" spans="2:103" x14ac:dyDescent="0.25">
      <c r="B78" s="12"/>
      <c r="C78" s="5"/>
      <c r="D78" s="39">
        <f t="shared" si="80"/>
        <v>4</v>
      </c>
      <c r="E78" s="40" t="str">
        <f t="shared" si="80"/>
        <v>Outside Regional Areas/Private Hospitals</v>
      </c>
      <c r="F78" s="41">
        <f t="shared" si="81"/>
        <v>41.203909373611729</v>
      </c>
      <c r="G78" s="41">
        <f t="shared" si="82"/>
        <v>40.883977900552487</v>
      </c>
      <c r="H78" s="41">
        <f t="shared" si="83"/>
        <v>55.000000000000007</v>
      </c>
      <c r="I78" s="41">
        <f t="shared" si="84"/>
        <v>45.654993514915695</v>
      </c>
      <c r="J78" s="41">
        <f t="shared" si="85"/>
        <v>39.029768467475193</v>
      </c>
      <c r="K78" s="41">
        <f t="shared" si="86"/>
        <v>45.134575569358176</v>
      </c>
      <c r="L78" s="41">
        <f t="shared" si="87"/>
        <v>29.534883720930232</v>
      </c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7"/>
      <c r="AB78" s="6"/>
      <c r="AC78" s="4"/>
      <c r="AD78" s="4"/>
      <c r="AE78" s="5"/>
      <c r="AF78" s="5"/>
    </row>
    <row r="79" spans="2:103" x14ac:dyDescent="0.25">
      <c r="B79" s="12"/>
      <c r="C79" s="5"/>
      <c r="D79" s="39">
        <f t="shared" si="80"/>
        <v>51</v>
      </c>
      <c r="E79" s="40" t="str">
        <f t="shared" si="80"/>
        <v>Total excl private</v>
      </c>
      <c r="F79" s="41">
        <f t="shared" si="81"/>
        <v>50.795226065886482</v>
      </c>
      <c r="G79" s="41">
        <f t="shared" si="82"/>
        <v>41.576756435307111</v>
      </c>
      <c r="H79" s="41">
        <f t="shared" si="83"/>
        <v>66.066507440749589</v>
      </c>
      <c r="I79" s="41">
        <f t="shared" si="84"/>
        <v>59.157787924911212</v>
      </c>
      <c r="J79" s="41">
        <f t="shared" si="85"/>
        <v>49.386352479135986</v>
      </c>
      <c r="K79" s="41">
        <f t="shared" si="86"/>
        <v>47.214682693550472</v>
      </c>
      <c r="L79" s="41">
        <f t="shared" si="87"/>
        <v>40.566037735849058</v>
      </c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7"/>
      <c r="AB79" s="6"/>
      <c r="AC79" s="4"/>
      <c r="AD79" s="4"/>
      <c r="AE79" s="5"/>
      <c r="AF79" s="5"/>
    </row>
    <row r="80" spans="2:103" x14ac:dyDescent="0.25">
      <c r="B80" s="12"/>
      <c r="C80" s="5"/>
      <c r="D80" s="39">
        <f t="shared" si="80"/>
        <v>55</v>
      </c>
      <c r="E80" s="40" t="str">
        <f t="shared" si="80"/>
        <v>Total incl private</v>
      </c>
      <c r="F80" s="41">
        <f>H67</f>
        <v>50.269216713363384</v>
      </c>
      <c r="G80" s="41">
        <f>K67</f>
        <v>41.536614645858343</v>
      </c>
      <c r="H80" s="41">
        <f>N67</f>
        <v>65.789002328497219</v>
      </c>
      <c r="I80" s="41">
        <f t="shared" si="84"/>
        <v>58.178053830227739</v>
      </c>
      <c r="J80" s="41">
        <f t="shared" si="85"/>
        <v>48.805956316228489</v>
      </c>
      <c r="K80" s="41">
        <f t="shared" si="86"/>
        <v>47.092457420924575</v>
      </c>
      <c r="L80" s="41">
        <f t="shared" si="87"/>
        <v>39.908511228167455</v>
      </c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7"/>
      <c r="AB80" s="6"/>
      <c r="AC80" s="4"/>
      <c r="AD80" s="4"/>
      <c r="AE80" s="5"/>
      <c r="AF80" s="5"/>
    </row>
    <row r="81" spans="2:32" x14ac:dyDescent="0.25">
      <c r="B81" s="12"/>
      <c r="C81" s="5"/>
      <c r="D81" s="39">
        <f t="shared" si="80"/>
        <v>5</v>
      </c>
      <c r="E81" s="40" t="str">
        <f t="shared" si="80"/>
        <v>Children Hospitals Only</v>
      </c>
      <c r="F81" s="41">
        <f>H68</f>
        <v>56.285140562248991</v>
      </c>
      <c r="G81" s="41">
        <f>K68</f>
        <v>39.541547277936964</v>
      </c>
      <c r="H81" s="41">
        <f>N68</f>
        <v>70.247933884297524</v>
      </c>
      <c r="I81" s="41">
        <f t="shared" si="84"/>
        <v>64.450127877237847</v>
      </c>
      <c r="J81" s="41">
        <f t="shared" si="85"/>
        <v>60.285563194077206</v>
      </c>
      <c r="K81" s="41">
        <f t="shared" si="86"/>
        <v>48.780487804878049</v>
      </c>
      <c r="L81" s="41">
        <f t="shared" si="87"/>
        <v>38.461538461538467</v>
      </c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7"/>
      <c r="AB81" s="6"/>
      <c r="AC81" s="4"/>
      <c r="AD81" s="4"/>
      <c r="AE81" s="5"/>
      <c r="AF81" s="5"/>
    </row>
    <row r="82" spans="2:32" x14ac:dyDescent="0.25">
      <c r="B82" s="12"/>
      <c r="C82" s="5"/>
      <c r="D82" s="39">
        <f t="shared" si="80"/>
        <v>1</v>
      </c>
      <c r="E82" s="40" t="str">
        <f t="shared" si="80"/>
        <v>National Rehabilitation Hospital, Dún Laoghaire</v>
      </c>
      <c r="F82" s="41">
        <f>H69</f>
        <v>53.896103896103895</v>
      </c>
      <c r="G82" s="41">
        <f>K69</f>
        <v>47.567567567567572</v>
      </c>
      <c r="H82" s="41">
        <f>N69</f>
        <v>62.5</v>
      </c>
      <c r="I82" s="41">
        <f t="shared" si="84"/>
        <v>54.954954954954957</v>
      </c>
      <c r="J82" s="41">
        <f t="shared" si="85"/>
        <v>50</v>
      </c>
      <c r="K82" s="41">
        <f t="shared" si="86"/>
        <v>54.945054945054949</v>
      </c>
      <c r="L82" s="41">
        <f t="shared" si="87"/>
        <v>44.61538461538462</v>
      </c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7"/>
      <c r="AB82" s="6"/>
      <c r="AC82" s="4"/>
      <c r="AD82" s="4"/>
      <c r="AE82" s="5"/>
      <c r="AF82" s="5"/>
    </row>
  </sheetData>
  <autoFilter ref="A1:CY52" xr:uid="{69F2029E-1CF6-46E3-BCC4-E24991AB1ED6}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8B5E0-F728-4CFF-877E-32D1EA82A19E}">
  <dimension ref="A1:AW283"/>
  <sheetViews>
    <sheetView zoomScaleNormal="100" workbookViewId="0">
      <pane ySplit="1" topLeftCell="A2" activePane="bottomLeft" state="frozen"/>
      <selection activeCell="AE1" sqref="AE1"/>
      <selection pane="bottomLeft"/>
    </sheetView>
  </sheetViews>
  <sheetFormatPr defaultColWidth="9.109375" defaultRowHeight="12" x14ac:dyDescent="0.25"/>
  <cols>
    <col min="1" max="1" width="5.77734375" style="4" customWidth="1"/>
    <col min="2" max="2" width="14" style="4" bestFit="1" customWidth="1"/>
    <col min="3" max="3" width="85" style="5" bestFit="1" customWidth="1"/>
    <col min="4" max="4" width="10.88671875" style="4" bestFit="1" customWidth="1"/>
    <col min="5" max="5" width="9" style="4" bestFit="1" customWidth="1"/>
    <col min="6" max="6" width="31.88671875" style="4" bestFit="1" customWidth="1"/>
    <col min="7" max="7" width="13.5546875" style="4" bestFit="1" customWidth="1"/>
    <col min="8" max="8" width="11.5546875" style="4" bestFit="1" customWidth="1"/>
    <col min="9" max="9" width="12.5546875" style="4" bestFit="1" customWidth="1"/>
    <col min="10" max="10" width="18.88671875" style="4" bestFit="1" customWidth="1"/>
    <col min="11" max="11" width="24.21875" style="4" bestFit="1" customWidth="1"/>
    <col min="12" max="12" width="21.77734375" style="4" bestFit="1" customWidth="1"/>
    <col min="13" max="13" width="14.21875" style="4" bestFit="1" customWidth="1"/>
    <col min="14" max="14" width="16.6640625" style="4" bestFit="1" customWidth="1"/>
    <col min="15" max="15" width="15.77734375" style="4" bestFit="1" customWidth="1"/>
    <col min="16" max="16" width="32.21875" style="4" bestFit="1" customWidth="1"/>
    <col min="17" max="17" width="34.77734375" style="4" bestFit="1" customWidth="1"/>
    <col min="18" max="18" width="33.44140625" style="99" bestFit="1" customWidth="1"/>
    <col min="19" max="19" width="22.77734375" style="4" bestFit="1" customWidth="1"/>
    <col min="20" max="20" width="25.21875" style="4" bestFit="1" customWidth="1"/>
    <col min="21" max="21" width="24" style="99" bestFit="1" customWidth="1"/>
    <col min="22" max="22" width="24.88671875" style="4" bestFit="1" customWidth="1"/>
    <col min="23" max="23" width="27.44140625" style="4" bestFit="1" customWidth="1"/>
    <col min="24" max="24" width="26.21875" style="99" bestFit="1" customWidth="1"/>
    <col min="25" max="25" width="16.21875" style="4" bestFit="1" customWidth="1"/>
    <col min="26" max="26" width="18.77734375" style="4" bestFit="1" customWidth="1"/>
    <col min="27" max="27" width="17.5546875" style="99" bestFit="1" customWidth="1"/>
    <col min="28" max="28" width="22.44140625" style="4" bestFit="1" customWidth="1"/>
    <col min="29" max="29" width="24.88671875" style="4" bestFit="1" customWidth="1"/>
    <col min="30" max="30" width="23.6640625" style="99" bestFit="1" customWidth="1"/>
    <col min="31" max="31" width="29.88671875" style="4" bestFit="1" customWidth="1"/>
    <col min="32" max="32" width="32.33203125" style="4" bestFit="1" customWidth="1"/>
    <col min="33" max="33" width="31.109375" style="99" bestFit="1" customWidth="1"/>
    <col min="34" max="34" width="33.88671875" style="4" bestFit="1" customWidth="1"/>
    <col min="35" max="35" width="18.77734375" style="4" bestFit="1" customWidth="1"/>
    <col min="36" max="36" width="18.5546875" style="4" bestFit="1" customWidth="1"/>
    <col min="37" max="37" width="40.88671875" style="5" bestFit="1" customWidth="1"/>
    <col min="38" max="38" width="11.5546875" style="5" bestFit="1" customWidth="1"/>
    <col min="39" max="39" width="12.77734375" style="5" bestFit="1" customWidth="1"/>
    <col min="40" max="40" width="17.6640625" style="5" bestFit="1" customWidth="1"/>
    <col min="41" max="41" width="12" style="5" bestFit="1" customWidth="1"/>
    <col min="42" max="42" width="83.5546875" style="5" bestFit="1" customWidth="1"/>
    <col min="43" max="43" width="49" style="5" bestFit="1" customWidth="1"/>
    <col min="44" max="44" width="51.88671875" style="5" bestFit="1" customWidth="1"/>
    <col min="45" max="45" width="31.6640625" style="5" bestFit="1" customWidth="1"/>
    <col min="46" max="46" width="18.5546875" style="5" bestFit="1" customWidth="1"/>
    <col min="47" max="47" width="65.33203125" style="5" bestFit="1" customWidth="1"/>
    <col min="48" max="48" width="64.109375" style="5" bestFit="1" customWidth="1"/>
    <col min="49" max="16384" width="9.109375" style="12"/>
  </cols>
  <sheetData>
    <row r="1" spans="1:48" s="98" customFormat="1" ht="33" customHeight="1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3" t="s">
        <v>16</v>
      </c>
      <c r="S1" s="1" t="s">
        <v>17</v>
      </c>
      <c r="T1" s="1" t="s">
        <v>18</v>
      </c>
      <c r="U1" s="3" t="s">
        <v>19</v>
      </c>
      <c r="V1" s="1" t="s">
        <v>20</v>
      </c>
      <c r="W1" s="1" t="s">
        <v>21</v>
      </c>
      <c r="X1" s="3" t="s">
        <v>22</v>
      </c>
      <c r="Y1" s="1" t="s">
        <v>23</v>
      </c>
      <c r="Z1" s="1" t="s">
        <v>24</v>
      </c>
      <c r="AA1" s="3" t="s">
        <v>25</v>
      </c>
      <c r="AB1" s="1" t="s">
        <v>26</v>
      </c>
      <c r="AC1" s="1" t="s">
        <v>27</v>
      </c>
      <c r="AD1" s="3" t="s">
        <v>28</v>
      </c>
      <c r="AE1" s="1" t="s">
        <v>29</v>
      </c>
      <c r="AF1" s="1" t="s">
        <v>30</v>
      </c>
      <c r="AG1" s="3" t="s">
        <v>31</v>
      </c>
      <c r="AH1" s="1" t="s">
        <v>32</v>
      </c>
      <c r="AI1" s="1" t="s">
        <v>33</v>
      </c>
      <c r="AJ1" s="1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2" t="s">
        <v>39</v>
      </c>
      <c r="AP1" s="2" t="s">
        <v>40</v>
      </c>
      <c r="AQ1" s="2" t="s">
        <v>41</v>
      </c>
      <c r="AR1" s="2" t="s">
        <v>42</v>
      </c>
    </row>
    <row r="2" spans="1:48" x14ac:dyDescent="0.25">
      <c r="A2" s="26">
        <v>289</v>
      </c>
      <c r="B2" s="26" t="s">
        <v>664</v>
      </c>
      <c r="C2" s="27" t="s">
        <v>43</v>
      </c>
      <c r="D2" s="26" t="s">
        <v>44</v>
      </c>
      <c r="E2" s="26" t="s">
        <v>45</v>
      </c>
      <c r="F2" s="26" t="s">
        <v>46</v>
      </c>
      <c r="G2" s="30" t="s">
        <v>47</v>
      </c>
      <c r="H2" s="26" t="s">
        <v>48</v>
      </c>
      <c r="I2" s="26" t="s">
        <v>49</v>
      </c>
      <c r="J2" s="26" t="s">
        <v>50</v>
      </c>
      <c r="K2" s="30" t="s">
        <v>866</v>
      </c>
      <c r="L2" s="30" t="s">
        <v>867</v>
      </c>
      <c r="M2" s="28">
        <v>53</v>
      </c>
      <c r="N2" s="28">
        <v>25</v>
      </c>
      <c r="O2" s="29">
        <f t="shared" ref="O2:O65" si="0">N2/M2*100</f>
        <v>47.169811320754718</v>
      </c>
      <c r="P2" s="28">
        <v>8</v>
      </c>
      <c r="Q2" s="28">
        <v>2</v>
      </c>
      <c r="R2" s="41">
        <f t="shared" ref="R2:R65" si="1">Q2/P2*100</f>
        <v>25</v>
      </c>
      <c r="S2" s="28">
        <v>1</v>
      </c>
      <c r="T2" s="28">
        <v>0</v>
      </c>
      <c r="U2" s="41">
        <f t="shared" ref="U2:U65" si="2">T2/S2*100</f>
        <v>0</v>
      </c>
      <c r="V2" s="28">
        <v>3</v>
      </c>
      <c r="W2" s="28">
        <v>0</v>
      </c>
      <c r="X2" s="41">
        <f t="shared" ref="X2:X65" si="3">W2/V2*100</f>
        <v>0</v>
      </c>
      <c r="Y2" s="28">
        <v>12</v>
      </c>
      <c r="Z2" s="28">
        <v>6</v>
      </c>
      <c r="AA2" s="41">
        <f t="shared" ref="AA2:AA65" si="4">Z2/Y2*100</f>
        <v>50</v>
      </c>
      <c r="AB2" s="28">
        <v>12</v>
      </c>
      <c r="AC2" s="28">
        <v>7</v>
      </c>
      <c r="AD2" s="41">
        <f t="shared" ref="AD2:AD65" si="5">AC2/AB2*100</f>
        <v>58.333333333333336</v>
      </c>
      <c r="AE2" s="28">
        <v>17</v>
      </c>
      <c r="AF2" s="28">
        <v>10</v>
      </c>
      <c r="AG2" s="41">
        <f t="shared" ref="AG2:AG65" si="6">AF2/AE2*100</f>
        <v>58.82352941176471</v>
      </c>
      <c r="AH2" s="28">
        <v>2</v>
      </c>
      <c r="AI2" s="30" t="s">
        <v>868</v>
      </c>
      <c r="AJ2" s="26" t="s">
        <v>51</v>
      </c>
      <c r="AK2" s="55" t="s">
        <v>869</v>
      </c>
      <c r="AL2" s="56">
        <v>35</v>
      </c>
      <c r="AM2" s="55">
        <v>45349.34884752315</v>
      </c>
      <c r="AN2" s="55" t="s">
        <v>870</v>
      </c>
      <c r="AO2" s="27">
        <f t="shared" ref="AO2:AO65" si="7">A2</f>
        <v>289</v>
      </c>
      <c r="AP2" s="27" t="s">
        <v>871</v>
      </c>
      <c r="AQ2" s="55" t="s">
        <v>872</v>
      </c>
      <c r="AR2" s="55" t="s">
        <v>872</v>
      </c>
      <c r="AS2" s="12"/>
      <c r="AT2" s="12"/>
      <c r="AU2" s="12"/>
      <c r="AV2" s="12"/>
    </row>
    <row r="3" spans="1:48" x14ac:dyDescent="0.25">
      <c r="A3" s="26">
        <v>291</v>
      </c>
      <c r="B3" s="26" t="s">
        <v>665</v>
      </c>
      <c r="C3" s="27" t="s">
        <v>1496</v>
      </c>
      <c r="D3" s="26" t="s">
        <v>52</v>
      </c>
      <c r="E3" s="26" t="s">
        <v>53</v>
      </c>
      <c r="F3" s="26" t="s">
        <v>54</v>
      </c>
      <c r="G3" s="30" t="s">
        <v>55</v>
      </c>
      <c r="H3" s="26" t="s">
        <v>56</v>
      </c>
      <c r="I3" s="26" t="s">
        <v>57</v>
      </c>
      <c r="J3" s="26" t="s">
        <v>50</v>
      </c>
      <c r="K3" s="30" t="s">
        <v>866</v>
      </c>
      <c r="L3" s="30" t="s">
        <v>873</v>
      </c>
      <c r="M3" s="28">
        <v>178</v>
      </c>
      <c r="N3" s="28">
        <v>79</v>
      </c>
      <c r="O3" s="29">
        <f t="shared" si="0"/>
        <v>44.382022471910112</v>
      </c>
      <c r="P3" s="28">
        <v>9</v>
      </c>
      <c r="Q3" s="28">
        <v>5</v>
      </c>
      <c r="R3" s="41">
        <f t="shared" si="1"/>
        <v>55.555555555555557</v>
      </c>
      <c r="S3" s="28">
        <v>0</v>
      </c>
      <c r="T3" s="28">
        <v>0</v>
      </c>
      <c r="U3" s="41" t="e">
        <f t="shared" si="2"/>
        <v>#DIV/0!</v>
      </c>
      <c r="V3" s="28">
        <v>0</v>
      </c>
      <c r="W3" s="28">
        <v>0</v>
      </c>
      <c r="X3" s="41" t="e">
        <f t="shared" si="3"/>
        <v>#DIV/0!</v>
      </c>
      <c r="Y3" s="28">
        <v>66</v>
      </c>
      <c r="Z3" s="28">
        <v>34</v>
      </c>
      <c r="AA3" s="41">
        <f t="shared" si="4"/>
        <v>51.515151515151516</v>
      </c>
      <c r="AB3" s="28">
        <v>32</v>
      </c>
      <c r="AC3" s="28">
        <v>14</v>
      </c>
      <c r="AD3" s="41">
        <f t="shared" si="5"/>
        <v>43.75</v>
      </c>
      <c r="AE3" s="28">
        <v>71</v>
      </c>
      <c r="AF3" s="28">
        <v>26</v>
      </c>
      <c r="AG3" s="41">
        <f t="shared" si="6"/>
        <v>36.619718309859159</v>
      </c>
      <c r="AH3" s="28">
        <v>17</v>
      </c>
      <c r="AI3" s="30" t="s">
        <v>868</v>
      </c>
      <c r="AJ3" s="26" t="s">
        <v>51</v>
      </c>
      <c r="AK3" s="55" t="s">
        <v>869</v>
      </c>
      <c r="AL3" s="56">
        <v>82</v>
      </c>
      <c r="AM3" s="55">
        <v>45349.785774641205</v>
      </c>
      <c r="AN3" s="55" t="s">
        <v>870</v>
      </c>
      <c r="AO3" s="27">
        <f t="shared" si="7"/>
        <v>291</v>
      </c>
      <c r="AP3" s="27" t="s">
        <v>871</v>
      </c>
      <c r="AQ3" s="55" t="s">
        <v>874</v>
      </c>
      <c r="AR3" s="55" t="s">
        <v>875</v>
      </c>
      <c r="AS3" s="12"/>
      <c r="AT3" s="12"/>
      <c r="AU3" s="12"/>
      <c r="AV3" s="12"/>
    </row>
    <row r="4" spans="1:48" x14ac:dyDescent="0.25">
      <c r="A4" s="26">
        <v>435</v>
      </c>
      <c r="B4" s="26" t="s">
        <v>666</v>
      </c>
      <c r="C4" s="27" t="s">
        <v>58</v>
      </c>
      <c r="D4" s="26" t="s">
        <v>59</v>
      </c>
      <c r="E4" s="26" t="s">
        <v>60</v>
      </c>
      <c r="F4" s="26" t="s">
        <v>61</v>
      </c>
      <c r="G4" s="30" t="s">
        <v>62</v>
      </c>
      <c r="H4" s="26" t="s">
        <v>56</v>
      </c>
      <c r="I4" s="26" t="s">
        <v>57</v>
      </c>
      <c r="J4" s="26" t="s">
        <v>50</v>
      </c>
      <c r="K4" s="30" t="s">
        <v>866</v>
      </c>
      <c r="L4" s="30" t="s">
        <v>873</v>
      </c>
      <c r="M4" s="28">
        <v>72</v>
      </c>
      <c r="N4" s="28">
        <v>31</v>
      </c>
      <c r="O4" s="29">
        <f t="shared" si="0"/>
        <v>43.055555555555557</v>
      </c>
      <c r="P4" s="28">
        <v>2</v>
      </c>
      <c r="Q4" s="28">
        <v>2</v>
      </c>
      <c r="R4" s="41">
        <f t="shared" si="1"/>
        <v>100</v>
      </c>
      <c r="S4" s="28">
        <v>0</v>
      </c>
      <c r="T4" s="28">
        <v>0</v>
      </c>
      <c r="U4" s="41" t="e">
        <f t="shared" si="2"/>
        <v>#DIV/0!</v>
      </c>
      <c r="V4" s="28">
        <v>2</v>
      </c>
      <c r="W4" s="28">
        <v>2</v>
      </c>
      <c r="X4" s="41">
        <f t="shared" si="3"/>
        <v>100</v>
      </c>
      <c r="Y4" s="28">
        <v>26</v>
      </c>
      <c r="Z4" s="28">
        <v>13</v>
      </c>
      <c r="AA4" s="41">
        <f t="shared" si="4"/>
        <v>50</v>
      </c>
      <c r="AB4" s="28">
        <v>16</v>
      </c>
      <c r="AC4" s="28">
        <v>4</v>
      </c>
      <c r="AD4" s="41">
        <f t="shared" si="5"/>
        <v>25</v>
      </c>
      <c r="AE4" s="28">
        <v>26</v>
      </c>
      <c r="AF4" s="28">
        <v>10</v>
      </c>
      <c r="AG4" s="41">
        <f t="shared" si="6"/>
        <v>38.461538461538467</v>
      </c>
      <c r="AH4" s="28">
        <v>5</v>
      </c>
      <c r="AI4" s="30" t="s">
        <v>868</v>
      </c>
      <c r="AJ4" s="26" t="s">
        <v>51</v>
      </c>
      <c r="AK4" s="55" t="s">
        <v>869</v>
      </c>
      <c r="AL4" s="56">
        <v>46</v>
      </c>
      <c r="AM4" s="55">
        <v>45357.116813738423</v>
      </c>
      <c r="AN4" s="55" t="s">
        <v>876</v>
      </c>
      <c r="AO4" s="27">
        <f t="shared" si="7"/>
        <v>435</v>
      </c>
      <c r="AP4" s="27" t="s">
        <v>871</v>
      </c>
      <c r="AQ4" s="55" t="s">
        <v>877</v>
      </c>
      <c r="AR4" s="55" t="s">
        <v>878</v>
      </c>
      <c r="AS4" s="12"/>
      <c r="AT4" s="12"/>
      <c r="AU4" s="12"/>
      <c r="AV4" s="12"/>
    </row>
    <row r="5" spans="1:48" x14ac:dyDescent="0.25">
      <c r="A5" s="26">
        <v>258</v>
      </c>
      <c r="B5" s="26" t="s">
        <v>667</v>
      </c>
      <c r="C5" s="27" t="s">
        <v>63</v>
      </c>
      <c r="D5" s="26" t="s">
        <v>64</v>
      </c>
      <c r="E5" s="26" t="s">
        <v>53</v>
      </c>
      <c r="F5" s="26" t="s">
        <v>54</v>
      </c>
      <c r="G5" s="30" t="s">
        <v>55</v>
      </c>
      <c r="H5" s="26" t="s">
        <v>56</v>
      </c>
      <c r="I5" s="26" t="s">
        <v>57</v>
      </c>
      <c r="J5" s="26" t="s">
        <v>50</v>
      </c>
      <c r="K5" s="30" t="s">
        <v>866</v>
      </c>
      <c r="L5" s="30" t="s">
        <v>873</v>
      </c>
      <c r="M5" s="28">
        <v>66</v>
      </c>
      <c r="N5" s="28">
        <v>27</v>
      </c>
      <c r="O5" s="29">
        <f t="shared" si="0"/>
        <v>40.909090909090914</v>
      </c>
      <c r="P5" s="28">
        <v>3</v>
      </c>
      <c r="Q5" s="28">
        <v>2</v>
      </c>
      <c r="R5" s="41">
        <f t="shared" si="1"/>
        <v>66.666666666666657</v>
      </c>
      <c r="S5" s="28">
        <v>1</v>
      </c>
      <c r="T5" s="28">
        <v>0</v>
      </c>
      <c r="U5" s="41">
        <f t="shared" si="2"/>
        <v>0</v>
      </c>
      <c r="V5" s="28">
        <v>8</v>
      </c>
      <c r="W5" s="28">
        <v>5</v>
      </c>
      <c r="X5" s="41">
        <f t="shared" si="3"/>
        <v>62.5</v>
      </c>
      <c r="Y5" s="28">
        <v>27</v>
      </c>
      <c r="Z5" s="28">
        <v>7</v>
      </c>
      <c r="AA5" s="41">
        <f t="shared" si="4"/>
        <v>25.925925925925924</v>
      </c>
      <c r="AB5" s="28">
        <v>3</v>
      </c>
      <c r="AC5" s="28">
        <v>2</v>
      </c>
      <c r="AD5" s="41">
        <f t="shared" si="5"/>
        <v>66.666666666666657</v>
      </c>
      <c r="AE5" s="28">
        <v>24</v>
      </c>
      <c r="AF5" s="28">
        <v>11</v>
      </c>
      <c r="AG5" s="41">
        <f t="shared" si="6"/>
        <v>45.833333333333329</v>
      </c>
      <c r="AH5" s="28">
        <v>6</v>
      </c>
      <c r="AI5" s="30" t="s">
        <v>868</v>
      </c>
      <c r="AJ5" s="26" t="s">
        <v>51</v>
      </c>
      <c r="AK5" s="55" t="s">
        <v>869</v>
      </c>
      <c r="AL5" s="56">
        <v>34</v>
      </c>
      <c r="AM5" s="55">
        <v>45348.201123888888</v>
      </c>
      <c r="AN5" s="55" t="s">
        <v>879</v>
      </c>
      <c r="AO5" s="27">
        <f t="shared" si="7"/>
        <v>258</v>
      </c>
      <c r="AP5" s="27" t="s">
        <v>871</v>
      </c>
      <c r="AQ5" s="55" t="s">
        <v>877</v>
      </c>
      <c r="AR5" s="55" t="s">
        <v>880</v>
      </c>
      <c r="AS5" s="12"/>
      <c r="AT5" s="12"/>
      <c r="AU5" s="12"/>
      <c r="AV5" s="12"/>
    </row>
    <row r="6" spans="1:48" x14ac:dyDescent="0.25">
      <c r="A6" s="26">
        <v>96</v>
      </c>
      <c r="B6" s="26" t="s">
        <v>668</v>
      </c>
      <c r="C6" s="27" t="s">
        <v>65</v>
      </c>
      <c r="D6" s="26" t="s">
        <v>66</v>
      </c>
      <c r="E6" s="26" t="s">
        <v>67</v>
      </c>
      <c r="F6" s="26" t="s">
        <v>68</v>
      </c>
      <c r="G6" s="30" t="s">
        <v>62</v>
      </c>
      <c r="H6" s="26" t="s">
        <v>56</v>
      </c>
      <c r="I6" s="26" t="s">
        <v>57</v>
      </c>
      <c r="J6" s="26" t="s">
        <v>50</v>
      </c>
      <c r="K6" s="30" t="s">
        <v>866</v>
      </c>
      <c r="L6" s="30" t="s">
        <v>873</v>
      </c>
      <c r="M6" s="28">
        <v>89</v>
      </c>
      <c r="N6" s="28">
        <v>35</v>
      </c>
      <c r="O6" s="29">
        <f t="shared" si="0"/>
        <v>39.325842696629216</v>
      </c>
      <c r="P6" s="28">
        <v>1</v>
      </c>
      <c r="Q6" s="28">
        <v>0</v>
      </c>
      <c r="R6" s="41">
        <f t="shared" si="1"/>
        <v>0</v>
      </c>
      <c r="S6" s="28">
        <v>0</v>
      </c>
      <c r="T6" s="28">
        <v>0</v>
      </c>
      <c r="U6" s="41" t="e">
        <f t="shared" si="2"/>
        <v>#DIV/0!</v>
      </c>
      <c r="V6" s="28">
        <v>7</v>
      </c>
      <c r="W6" s="28">
        <v>2</v>
      </c>
      <c r="X6" s="41">
        <f t="shared" si="3"/>
        <v>28.571428571428569</v>
      </c>
      <c r="Y6" s="28">
        <v>28</v>
      </c>
      <c r="Z6" s="28">
        <v>14</v>
      </c>
      <c r="AA6" s="41">
        <f t="shared" si="4"/>
        <v>50</v>
      </c>
      <c r="AB6" s="28">
        <v>19</v>
      </c>
      <c r="AC6" s="28">
        <v>11</v>
      </c>
      <c r="AD6" s="41">
        <f t="shared" si="5"/>
        <v>57.894736842105267</v>
      </c>
      <c r="AE6" s="28">
        <v>34</v>
      </c>
      <c r="AF6" s="28">
        <v>8</v>
      </c>
      <c r="AG6" s="41">
        <f t="shared" si="6"/>
        <v>23.52941176470588</v>
      </c>
      <c r="AH6" s="28">
        <v>5</v>
      </c>
      <c r="AI6" s="30" t="s">
        <v>114</v>
      </c>
      <c r="AJ6" s="26" t="s">
        <v>51</v>
      </c>
      <c r="AK6" s="55" t="s">
        <v>869</v>
      </c>
      <c r="AL6" s="56">
        <v>48</v>
      </c>
      <c r="AM6" s="55">
        <v>45265.501091759259</v>
      </c>
      <c r="AN6" s="55" t="s">
        <v>881</v>
      </c>
      <c r="AO6" s="27">
        <f t="shared" si="7"/>
        <v>96</v>
      </c>
      <c r="AP6" s="27" t="s">
        <v>871</v>
      </c>
      <c r="AQ6" s="55" t="s">
        <v>872</v>
      </c>
      <c r="AR6" s="55" t="s">
        <v>882</v>
      </c>
      <c r="AS6" s="12"/>
      <c r="AT6" s="12"/>
      <c r="AU6" s="12"/>
      <c r="AV6" s="12"/>
    </row>
    <row r="7" spans="1:48" x14ac:dyDescent="0.25">
      <c r="A7" s="26">
        <v>65</v>
      </c>
      <c r="B7" s="26" t="s">
        <v>669</v>
      </c>
      <c r="C7" s="27" t="s">
        <v>69</v>
      </c>
      <c r="D7" s="26" t="s">
        <v>70</v>
      </c>
      <c r="E7" s="26" t="s">
        <v>71</v>
      </c>
      <c r="F7" s="26" t="s">
        <v>72</v>
      </c>
      <c r="G7" s="30" t="s">
        <v>62</v>
      </c>
      <c r="H7" s="26" t="s">
        <v>56</v>
      </c>
      <c r="I7" s="26" t="s">
        <v>57</v>
      </c>
      <c r="J7" s="26" t="s">
        <v>50</v>
      </c>
      <c r="K7" s="30" t="s">
        <v>866</v>
      </c>
      <c r="L7" s="30" t="s">
        <v>873</v>
      </c>
      <c r="M7" s="28">
        <v>679</v>
      </c>
      <c r="N7" s="28">
        <v>163</v>
      </c>
      <c r="O7" s="29">
        <f t="shared" si="0"/>
        <v>24.005891016200295</v>
      </c>
      <c r="P7" s="28">
        <v>62</v>
      </c>
      <c r="Q7" s="28">
        <v>27</v>
      </c>
      <c r="R7" s="41">
        <f t="shared" si="1"/>
        <v>43.548387096774192</v>
      </c>
      <c r="S7" s="28">
        <v>17</v>
      </c>
      <c r="T7" s="28">
        <v>7</v>
      </c>
      <c r="U7" s="41">
        <f t="shared" si="2"/>
        <v>41.17647058823529</v>
      </c>
      <c r="V7" s="28">
        <v>77</v>
      </c>
      <c r="W7" s="28">
        <v>44</v>
      </c>
      <c r="X7" s="41">
        <f t="shared" si="3"/>
        <v>57.142857142857139</v>
      </c>
      <c r="Y7" s="28">
        <v>170</v>
      </c>
      <c r="Z7" s="28">
        <v>34</v>
      </c>
      <c r="AA7" s="41">
        <f t="shared" si="4"/>
        <v>20</v>
      </c>
      <c r="AB7" s="28">
        <v>66</v>
      </c>
      <c r="AC7" s="28">
        <v>15</v>
      </c>
      <c r="AD7" s="41">
        <f t="shared" si="5"/>
        <v>22.727272727272727</v>
      </c>
      <c r="AE7" s="28">
        <v>287</v>
      </c>
      <c r="AF7" s="28">
        <v>36</v>
      </c>
      <c r="AG7" s="41">
        <f t="shared" si="6"/>
        <v>12.543554006968641</v>
      </c>
      <c r="AH7" s="28">
        <v>0</v>
      </c>
      <c r="AI7" s="30" t="s">
        <v>114</v>
      </c>
      <c r="AJ7" s="26" t="s">
        <v>51</v>
      </c>
      <c r="AK7" s="55" t="s">
        <v>883</v>
      </c>
      <c r="AL7" s="56">
        <v>237</v>
      </c>
      <c r="AM7" s="55">
        <v>45260.108690636574</v>
      </c>
      <c r="AN7" s="55" t="s">
        <v>884</v>
      </c>
      <c r="AO7" s="27">
        <f t="shared" si="7"/>
        <v>65</v>
      </c>
      <c r="AP7" s="27" t="s">
        <v>885</v>
      </c>
      <c r="AQ7" s="55" t="s">
        <v>886</v>
      </c>
      <c r="AR7" s="55" t="s">
        <v>886</v>
      </c>
      <c r="AS7" s="12"/>
      <c r="AT7" s="12"/>
      <c r="AU7" s="12"/>
      <c r="AV7" s="12"/>
    </row>
    <row r="8" spans="1:48" x14ac:dyDescent="0.25">
      <c r="A8" s="26">
        <v>246</v>
      </c>
      <c r="B8" s="26" t="s">
        <v>670</v>
      </c>
      <c r="C8" s="27" t="s">
        <v>73</v>
      </c>
      <c r="D8" s="26" t="s">
        <v>74</v>
      </c>
      <c r="E8" s="26" t="s">
        <v>75</v>
      </c>
      <c r="F8" s="26" t="s">
        <v>76</v>
      </c>
      <c r="G8" s="30" t="s">
        <v>77</v>
      </c>
      <c r="H8" s="26" t="s">
        <v>48</v>
      </c>
      <c r="I8" s="26" t="s">
        <v>49</v>
      </c>
      <c r="J8" s="26" t="s">
        <v>50</v>
      </c>
      <c r="K8" s="30" t="s">
        <v>866</v>
      </c>
      <c r="L8" s="30" t="s">
        <v>867</v>
      </c>
      <c r="M8" s="28">
        <v>119</v>
      </c>
      <c r="N8" s="28">
        <v>19</v>
      </c>
      <c r="O8" s="29">
        <f t="shared" si="0"/>
        <v>15.966386554621847</v>
      </c>
      <c r="P8" s="28">
        <v>20</v>
      </c>
      <c r="Q8" s="28">
        <v>4</v>
      </c>
      <c r="R8" s="41">
        <f t="shared" si="1"/>
        <v>20</v>
      </c>
      <c r="S8" s="28">
        <v>21</v>
      </c>
      <c r="T8" s="28">
        <v>3</v>
      </c>
      <c r="U8" s="41">
        <f t="shared" si="2"/>
        <v>14.285714285714285</v>
      </c>
      <c r="V8" s="28">
        <v>2</v>
      </c>
      <c r="W8" s="28">
        <v>0</v>
      </c>
      <c r="X8" s="41">
        <f t="shared" si="3"/>
        <v>0</v>
      </c>
      <c r="Y8" s="28">
        <v>63</v>
      </c>
      <c r="Z8" s="28">
        <v>9</v>
      </c>
      <c r="AA8" s="41">
        <f t="shared" si="4"/>
        <v>14.285714285714285</v>
      </c>
      <c r="AB8" s="28">
        <v>13</v>
      </c>
      <c r="AC8" s="28">
        <v>3</v>
      </c>
      <c r="AD8" s="41">
        <f t="shared" si="5"/>
        <v>23.076923076923077</v>
      </c>
      <c r="AE8" s="28">
        <v>0</v>
      </c>
      <c r="AF8" s="28">
        <v>0</v>
      </c>
      <c r="AG8" s="41" t="e">
        <f t="shared" si="6"/>
        <v>#DIV/0!</v>
      </c>
      <c r="AH8" s="28">
        <v>0</v>
      </c>
      <c r="AI8" s="30" t="s">
        <v>868</v>
      </c>
      <c r="AJ8" s="26" t="s">
        <v>51</v>
      </c>
      <c r="AK8" s="55" t="s">
        <v>887</v>
      </c>
      <c r="AL8" s="56">
        <v>86</v>
      </c>
      <c r="AM8" s="55">
        <v>45346.071304953701</v>
      </c>
      <c r="AN8" s="55" t="s">
        <v>888</v>
      </c>
      <c r="AO8" s="27">
        <f t="shared" si="7"/>
        <v>246</v>
      </c>
      <c r="AP8" s="27">
        <v>0</v>
      </c>
      <c r="AQ8" s="55" t="s">
        <v>872</v>
      </c>
      <c r="AR8" s="55" t="s">
        <v>882</v>
      </c>
      <c r="AS8" s="12"/>
      <c r="AT8" s="12"/>
      <c r="AU8" s="12"/>
      <c r="AV8" s="12"/>
    </row>
    <row r="9" spans="1:48" x14ac:dyDescent="0.25">
      <c r="A9" s="26">
        <v>232</v>
      </c>
      <c r="B9" s="26" t="s">
        <v>671</v>
      </c>
      <c r="C9" s="27" t="s">
        <v>78</v>
      </c>
      <c r="D9" s="26" t="s">
        <v>79</v>
      </c>
      <c r="E9" s="26" t="s">
        <v>80</v>
      </c>
      <c r="F9" s="26" t="s">
        <v>81</v>
      </c>
      <c r="G9" s="30" t="s">
        <v>82</v>
      </c>
      <c r="H9" s="26" t="s">
        <v>83</v>
      </c>
      <c r="I9" s="26" t="s">
        <v>84</v>
      </c>
      <c r="J9" s="57" t="s">
        <v>85</v>
      </c>
      <c r="K9" s="30" t="s">
        <v>866</v>
      </c>
      <c r="L9" s="30" t="s">
        <v>889</v>
      </c>
      <c r="M9" s="28">
        <v>15</v>
      </c>
      <c r="N9" s="28">
        <v>15</v>
      </c>
      <c r="O9" s="29">
        <f t="shared" si="0"/>
        <v>100</v>
      </c>
      <c r="P9" s="28">
        <v>1</v>
      </c>
      <c r="Q9" s="28">
        <v>1</v>
      </c>
      <c r="R9" s="41">
        <f t="shared" si="1"/>
        <v>100</v>
      </c>
      <c r="S9" s="28">
        <v>0</v>
      </c>
      <c r="T9" s="28">
        <v>0</v>
      </c>
      <c r="U9" s="41" t="e">
        <f t="shared" si="2"/>
        <v>#DIV/0!</v>
      </c>
      <c r="V9" s="28">
        <v>10</v>
      </c>
      <c r="W9" s="28">
        <v>10</v>
      </c>
      <c r="X9" s="41">
        <f t="shared" si="3"/>
        <v>100</v>
      </c>
      <c r="Y9" s="28">
        <v>4</v>
      </c>
      <c r="Z9" s="28">
        <v>4</v>
      </c>
      <c r="AA9" s="41">
        <f t="shared" si="4"/>
        <v>100</v>
      </c>
      <c r="AB9" s="28">
        <v>0</v>
      </c>
      <c r="AC9" s="28">
        <v>0</v>
      </c>
      <c r="AD9" s="41" t="e">
        <f t="shared" si="5"/>
        <v>#DIV/0!</v>
      </c>
      <c r="AE9" s="28">
        <v>0</v>
      </c>
      <c r="AF9" s="28">
        <v>0</v>
      </c>
      <c r="AG9" s="41" t="e">
        <f t="shared" si="6"/>
        <v>#DIV/0!</v>
      </c>
      <c r="AH9" s="28">
        <v>0</v>
      </c>
      <c r="AI9" s="30" t="s">
        <v>114</v>
      </c>
      <c r="AJ9" s="26" t="s">
        <v>51</v>
      </c>
      <c r="AK9" s="55" t="s">
        <v>890</v>
      </c>
      <c r="AL9" s="56">
        <v>5</v>
      </c>
      <c r="AM9" s="55">
        <v>45345.137121018517</v>
      </c>
      <c r="AN9" s="55" t="s">
        <v>891</v>
      </c>
      <c r="AO9" s="27">
        <f t="shared" si="7"/>
        <v>232</v>
      </c>
      <c r="AP9" s="27" t="s">
        <v>871</v>
      </c>
      <c r="AQ9" s="55" t="s">
        <v>872</v>
      </c>
      <c r="AR9" s="55" t="s">
        <v>872</v>
      </c>
      <c r="AS9" s="12"/>
      <c r="AT9" s="12"/>
      <c r="AU9" s="12"/>
      <c r="AV9" s="12"/>
    </row>
    <row r="10" spans="1:48" x14ac:dyDescent="0.25">
      <c r="A10" s="26">
        <v>53</v>
      </c>
      <c r="B10" s="26" t="s">
        <v>672</v>
      </c>
      <c r="C10" s="27" t="s">
        <v>86</v>
      </c>
      <c r="D10" s="26" t="s">
        <v>87</v>
      </c>
      <c r="E10" s="26" t="s">
        <v>88</v>
      </c>
      <c r="F10" s="26" t="s">
        <v>89</v>
      </c>
      <c r="G10" s="30" t="s">
        <v>89</v>
      </c>
      <c r="H10" s="26" t="s">
        <v>56</v>
      </c>
      <c r="I10" s="26" t="s">
        <v>57</v>
      </c>
      <c r="J10" s="26" t="s">
        <v>85</v>
      </c>
      <c r="K10" s="30" t="s">
        <v>866</v>
      </c>
      <c r="L10" s="30" t="s">
        <v>892</v>
      </c>
      <c r="M10" s="28">
        <v>43</v>
      </c>
      <c r="N10" s="28">
        <v>31</v>
      </c>
      <c r="O10" s="29">
        <f t="shared" si="0"/>
        <v>72.093023255813947</v>
      </c>
      <c r="P10" s="28">
        <v>1</v>
      </c>
      <c r="Q10" s="28">
        <v>1</v>
      </c>
      <c r="R10" s="41">
        <f t="shared" si="1"/>
        <v>100</v>
      </c>
      <c r="S10" s="28">
        <v>4</v>
      </c>
      <c r="T10" s="28">
        <v>2</v>
      </c>
      <c r="U10" s="41">
        <f t="shared" si="2"/>
        <v>50</v>
      </c>
      <c r="V10" s="28">
        <v>4</v>
      </c>
      <c r="W10" s="28">
        <v>2</v>
      </c>
      <c r="X10" s="41">
        <f t="shared" si="3"/>
        <v>50</v>
      </c>
      <c r="Y10" s="28">
        <v>20</v>
      </c>
      <c r="Z10" s="28">
        <v>15</v>
      </c>
      <c r="AA10" s="41">
        <f t="shared" si="4"/>
        <v>75</v>
      </c>
      <c r="AB10" s="28">
        <v>2</v>
      </c>
      <c r="AC10" s="28">
        <v>2</v>
      </c>
      <c r="AD10" s="41">
        <f t="shared" si="5"/>
        <v>100</v>
      </c>
      <c r="AE10" s="28">
        <v>12</v>
      </c>
      <c r="AF10" s="28">
        <v>9</v>
      </c>
      <c r="AG10" s="41">
        <f t="shared" si="6"/>
        <v>75</v>
      </c>
      <c r="AH10" s="28">
        <v>7</v>
      </c>
      <c r="AI10" s="30" t="s">
        <v>868</v>
      </c>
      <c r="AJ10" s="26" t="s">
        <v>51</v>
      </c>
      <c r="AK10" s="55" t="s">
        <v>893</v>
      </c>
      <c r="AL10" s="56">
        <v>19</v>
      </c>
      <c r="AM10" s="55">
        <v>45257.387134305558</v>
      </c>
      <c r="AN10" s="55" t="s">
        <v>894</v>
      </c>
      <c r="AO10" s="27">
        <f t="shared" si="7"/>
        <v>53</v>
      </c>
      <c r="AP10" s="27">
        <v>0</v>
      </c>
      <c r="AQ10" s="55" t="s">
        <v>872</v>
      </c>
      <c r="AR10" s="55" t="s">
        <v>895</v>
      </c>
      <c r="AS10" s="12"/>
      <c r="AT10" s="12"/>
      <c r="AU10" s="12"/>
      <c r="AV10" s="12"/>
    </row>
    <row r="11" spans="1:48" x14ac:dyDescent="0.25">
      <c r="A11" s="26">
        <v>480</v>
      </c>
      <c r="B11" s="26" t="s">
        <v>673</v>
      </c>
      <c r="C11" s="27" t="s">
        <v>90</v>
      </c>
      <c r="D11" s="26" t="s">
        <v>91</v>
      </c>
      <c r="E11" s="26" t="s">
        <v>88</v>
      </c>
      <c r="F11" s="26" t="s">
        <v>89</v>
      </c>
      <c r="G11" s="30" t="s">
        <v>89</v>
      </c>
      <c r="H11" s="26" t="s">
        <v>56</v>
      </c>
      <c r="I11" s="26" t="s">
        <v>57</v>
      </c>
      <c r="J11" s="26" t="s">
        <v>85</v>
      </c>
      <c r="K11" s="30" t="s">
        <v>866</v>
      </c>
      <c r="L11" s="30" t="s">
        <v>892</v>
      </c>
      <c r="M11" s="28">
        <v>221</v>
      </c>
      <c r="N11" s="28">
        <v>153</v>
      </c>
      <c r="O11" s="29">
        <f t="shared" si="0"/>
        <v>69.230769230769226</v>
      </c>
      <c r="P11" s="28">
        <v>15</v>
      </c>
      <c r="Q11" s="28">
        <v>12</v>
      </c>
      <c r="R11" s="41">
        <f t="shared" si="1"/>
        <v>80</v>
      </c>
      <c r="S11" s="28">
        <v>39</v>
      </c>
      <c r="T11" s="28">
        <v>30</v>
      </c>
      <c r="U11" s="41">
        <f t="shared" si="2"/>
        <v>76.923076923076934</v>
      </c>
      <c r="V11" s="28">
        <v>35</v>
      </c>
      <c r="W11" s="28">
        <v>12</v>
      </c>
      <c r="X11" s="41">
        <f t="shared" si="3"/>
        <v>34.285714285714285</v>
      </c>
      <c r="Y11" s="28">
        <v>46</v>
      </c>
      <c r="Z11" s="28">
        <v>38</v>
      </c>
      <c r="AA11" s="41">
        <f t="shared" si="4"/>
        <v>82.608695652173907</v>
      </c>
      <c r="AB11" s="28">
        <v>58</v>
      </c>
      <c r="AC11" s="28">
        <v>47</v>
      </c>
      <c r="AD11" s="41">
        <f t="shared" si="5"/>
        <v>81.034482758620683</v>
      </c>
      <c r="AE11" s="28">
        <v>28</v>
      </c>
      <c r="AF11" s="28">
        <v>14</v>
      </c>
      <c r="AG11" s="41">
        <f t="shared" si="6"/>
        <v>50</v>
      </c>
      <c r="AH11" s="28">
        <v>20</v>
      </c>
      <c r="AI11" s="30" t="s">
        <v>868</v>
      </c>
      <c r="AJ11" s="26" t="s">
        <v>51</v>
      </c>
      <c r="AK11" s="55" t="s">
        <v>887</v>
      </c>
      <c r="AL11" s="56">
        <v>20</v>
      </c>
      <c r="AM11" s="55">
        <v>45359.317179803242</v>
      </c>
      <c r="AN11" s="55" t="s">
        <v>896</v>
      </c>
      <c r="AO11" s="27">
        <f t="shared" si="7"/>
        <v>480</v>
      </c>
      <c r="AP11" s="27">
        <v>0</v>
      </c>
      <c r="AQ11" s="55" t="s">
        <v>872</v>
      </c>
      <c r="AR11" s="55" t="s">
        <v>897</v>
      </c>
      <c r="AS11" s="12"/>
      <c r="AT11" s="12"/>
      <c r="AU11" s="12"/>
      <c r="AV11" s="12"/>
    </row>
    <row r="12" spans="1:48" x14ac:dyDescent="0.25">
      <c r="A12" s="26">
        <v>279</v>
      </c>
      <c r="B12" s="26" t="s">
        <v>674</v>
      </c>
      <c r="C12" s="27" t="s">
        <v>92</v>
      </c>
      <c r="D12" s="26" t="s">
        <v>93</v>
      </c>
      <c r="E12" s="26" t="s">
        <v>80</v>
      </c>
      <c r="F12" s="26" t="s">
        <v>81</v>
      </c>
      <c r="G12" s="30" t="s">
        <v>94</v>
      </c>
      <c r="H12" s="26" t="s">
        <v>83</v>
      </c>
      <c r="I12" s="26" t="s">
        <v>84</v>
      </c>
      <c r="J12" s="57" t="s">
        <v>85</v>
      </c>
      <c r="K12" s="30" t="s">
        <v>866</v>
      </c>
      <c r="L12" s="30" t="s">
        <v>889</v>
      </c>
      <c r="M12" s="28">
        <v>36</v>
      </c>
      <c r="N12" s="28">
        <v>24</v>
      </c>
      <c r="O12" s="29">
        <f t="shared" si="0"/>
        <v>66.666666666666657</v>
      </c>
      <c r="P12" s="28">
        <v>1</v>
      </c>
      <c r="Q12" s="28">
        <v>1</v>
      </c>
      <c r="R12" s="41">
        <f t="shared" si="1"/>
        <v>100</v>
      </c>
      <c r="S12" s="28">
        <v>0</v>
      </c>
      <c r="T12" s="28">
        <v>0</v>
      </c>
      <c r="U12" s="41" t="e">
        <f t="shared" si="2"/>
        <v>#DIV/0!</v>
      </c>
      <c r="V12" s="28">
        <v>0</v>
      </c>
      <c r="W12" s="28">
        <v>0</v>
      </c>
      <c r="X12" s="41" t="e">
        <f t="shared" si="3"/>
        <v>#DIV/0!</v>
      </c>
      <c r="Y12" s="28">
        <v>10</v>
      </c>
      <c r="Z12" s="28">
        <v>8</v>
      </c>
      <c r="AA12" s="41">
        <f t="shared" si="4"/>
        <v>80</v>
      </c>
      <c r="AB12" s="28">
        <v>11</v>
      </c>
      <c r="AC12" s="28">
        <v>8</v>
      </c>
      <c r="AD12" s="41">
        <f t="shared" si="5"/>
        <v>72.727272727272734</v>
      </c>
      <c r="AE12" s="28">
        <v>14</v>
      </c>
      <c r="AF12" s="28">
        <v>7</v>
      </c>
      <c r="AG12" s="41">
        <f t="shared" si="6"/>
        <v>50</v>
      </c>
      <c r="AH12" s="28">
        <v>1</v>
      </c>
      <c r="AI12" s="30" t="s">
        <v>868</v>
      </c>
      <c r="AJ12" s="26" t="s">
        <v>51</v>
      </c>
      <c r="AK12" s="55" t="s">
        <v>869</v>
      </c>
      <c r="AL12" s="56">
        <v>18</v>
      </c>
      <c r="AM12" s="55">
        <v>45348.281415104168</v>
      </c>
      <c r="AN12" s="55" t="s">
        <v>879</v>
      </c>
      <c r="AO12" s="27">
        <f t="shared" si="7"/>
        <v>279</v>
      </c>
      <c r="AP12" s="27" t="s">
        <v>871</v>
      </c>
      <c r="AQ12" s="55" t="s">
        <v>872</v>
      </c>
      <c r="AR12" s="55" t="s">
        <v>872</v>
      </c>
      <c r="AS12" s="12"/>
      <c r="AT12" s="12"/>
      <c r="AU12" s="12"/>
      <c r="AV12" s="12"/>
    </row>
    <row r="13" spans="1:48" x14ac:dyDescent="0.25">
      <c r="A13" s="26">
        <v>282</v>
      </c>
      <c r="B13" s="26" t="s">
        <v>675</v>
      </c>
      <c r="C13" s="27" t="s">
        <v>95</v>
      </c>
      <c r="D13" s="26" t="s">
        <v>96</v>
      </c>
      <c r="E13" s="26" t="s">
        <v>88</v>
      </c>
      <c r="F13" s="26" t="s">
        <v>89</v>
      </c>
      <c r="G13" s="30" t="s">
        <v>89</v>
      </c>
      <c r="H13" s="26" t="s">
        <v>56</v>
      </c>
      <c r="I13" s="26" t="s">
        <v>57</v>
      </c>
      <c r="J13" s="26" t="s">
        <v>85</v>
      </c>
      <c r="K13" s="30" t="s">
        <v>866</v>
      </c>
      <c r="L13" s="30" t="s">
        <v>892</v>
      </c>
      <c r="M13" s="28">
        <v>57</v>
      </c>
      <c r="N13" s="28">
        <v>37</v>
      </c>
      <c r="O13" s="29">
        <f t="shared" si="0"/>
        <v>64.912280701754383</v>
      </c>
      <c r="P13" s="28">
        <v>8</v>
      </c>
      <c r="Q13" s="28">
        <v>8</v>
      </c>
      <c r="R13" s="41">
        <f t="shared" si="1"/>
        <v>100</v>
      </c>
      <c r="S13" s="28">
        <v>1</v>
      </c>
      <c r="T13" s="28">
        <v>0</v>
      </c>
      <c r="U13" s="41">
        <f t="shared" si="2"/>
        <v>0</v>
      </c>
      <c r="V13" s="28">
        <v>1</v>
      </c>
      <c r="W13" s="28">
        <v>1</v>
      </c>
      <c r="X13" s="41">
        <f t="shared" si="3"/>
        <v>100</v>
      </c>
      <c r="Y13" s="28">
        <v>22</v>
      </c>
      <c r="Z13" s="28">
        <v>11</v>
      </c>
      <c r="AA13" s="41">
        <f t="shared" si="4"/>
        <v>50</v>
      </c>
      <c r="AB13" s="28">
        <v>2</v>
      </c>
      <c r="AC13" s="28">
        <v>1</v>
      </c>
      <c r="AD13" s="41">
        <f t="shared" si="5"/>
        <v>50</v>
      </c>
      <c r="AE13" s="28">
        <v>23</v>
      </c>
      <c r="AF13" s="28">
        <v>16</v>
      </c>
      <c r="AG13" s="41">
        <f t="shared" si="6"/>
        <v>69.565217391304344</v>
      </c>
      <c r="AH13" s="28">
        <v>1</v>
      </c>
      <c r="AI13" s="30" t="s">
        <v>868</v>
      </c>
      <c r="AJ13" s="26" t="s">
        <v>51</v>
      </c>
      <c r="AK13" s="55" t="s">
        <v>869</v>
      </c>
      <c r="AL13" s="56">
        <v>47</v>
      </c>
      <c r="AM13" s="55">
        <v>45348.428327476853</v>
      </c>
      <c r="AN13" s="55" t="s">
        <v>879</v>
      </c>
      <c r="AO13" s="27">
        <f t="shared" si="7"/>
        <v>282</v>
      </c>
      <c r="AP13" s="27" t="s">
        <v>871</v>
      </c>
      <c r="AQ13" s="55" t="s">
        <v>877</v>
      </c>
      <c r="AR13" s="55" t="s">
        <v>898</v>
      </c>
      <c r="AS13" s="12"/>
      <c r="AT13" s="12"/>
      <c r="AU13" s="12"/>
      <c r="AV13" s="12"/>
    </row>
    <row r="14" spans="1:48" x14ac:dyDescent="0.25">
      <c r="A14" s="26">
        <v>235</v>
      </c>
      <c r="B14" s="26" t="s">
        <v>676</v>
      </c>
      <c r="C14" s="27" t="s">
        <v>97</v>
      </c>
      <c r="D14" s="26" t="s">
        <v>98</v>
      </c>
      <c r="E14" s="26" t="s">
        <v>99</v>
      </c>
      <c r="F14" s="26" t="s">
        <v>100</v>
      </c>
      <c r="G14" s="30" t="s">
        <v>100</v>
      </c>
      <c r="H14" s="26" t="s">
        <v>83</v>
      </c>
      <c r="I14" s="26" t="s">
        <v>84</v>
      </c>
      <c r="J14" s="26" t="s">
        <v>85</v>
      </c>
      <c r="K14" s="30" t="s">
        <v>866</v>
      </c>
      <c r="L14" s="30" t="s">
        <v>867</v>
      </c>
      <c r="M14" s="28">
        <v>87</v>
      </c>
      <c r="N14" s="28">
        <v>53</v>
      </c>
      <c r="O14" s="29">
        <f t="shared" si="0"/>
        <v>60.919540229885058</v>
      </c>
      <c r="P14" s="28">
        <v>9</v>
      </c>
      <c r="Q14" s="28">
        <v>6</v>
      </c>
      <c r="R14" s="41">
        <f t="shared" si="1"/>
        <v>66.666666666666657</v>
      </c>
      <c r="S14" s="28">
        <v>0</v>
      </c>
      <c r="T14" s="28">
        <v>0</v>
      </c>
      <c r="U14" s="41" t="e">
        <f t="shared" si="2"/>
        <v>#DIV/0!</v>
      </c>
      <c r="V14" s="28">
        <v>0</v>
      </c>
      <c r="W14" s="28">
        <v>0</v>
      </c>
      <c r="X14" s="41" t="e">
        <f t="shared" si="3"/>
        <v>#DIV/0!</v>
      </c>
      <c r="Y14" s="28">
        <v>30</v>
      </c>
      <c r="Z14" s="28">
        <v>10</v>
      </c>
      <c r="AA14" s="41">
        <f t="shared" si="4"/>
        <v>33.333333333333329</v>
      </c>
      <c r="AB14" s="28">
        <v>20</v>
      </c>
      <c r="AC14" s="28">
        <v>11</v>
      </c>
      <c r="AD14" s="41">
        <f t="shared" si="5"/>
        <v>55.000000000000007</v>
      </c>
      <c r="AE14" s="28">
        <v>28</v>
      </c>
      <c r="AF14" s="28">
        <v>26</v>
      </c>
      <c r="AG14" s="41">
        <f t="shared" si="6"/>
        <v>92.857142857142861</v>
      </c>
      <c r="AH14" s="28">
        <v>0</v>
      </c>
      <c r="AI14" s="30" t="s">
        <v>868</v>
      </c>
      <c r="AJ14" s="26" t="s">
        <v>51</v>
      </c>
      <c r="AK14" s="55" t="s">
        <v>869</v>
      </c>
      <c r="AL14" s="56">
        <v>50</v>
      </c>
      <c r="AM14" s="55">
        <v>45345.154930613426</v>
      </c>
      <c r="AN14" s="55" t="s">
        <v>891</v>
      </c>
      <c r="AO14" s="27">
        <f t="shared" si="7"/>
        <v>235</v>
      </c>
      <c r="AP14" s="27" t="s">
        <v>871</v>
      </c>
      <c r="AQ14" s="55" t="s">
        <v>872</v>
      </c>
      <c r="AR14" s="55" t="s">
        <v>872</v>
      </c>
      <c r="AS14" s="12"/>
      <c r="AT14" s="12"/>
      <c r="AU14" s="12"/>
      <c r="AV14" s="12"/>
    </row>
    <row r="15" spans="1:48" x14ac:dyDescent="0.25">
      <c r="A15" s="26">
        <v>146</v>
      </c>
      <c r="B15" s="26" t="s">
        <v>677</v>
      </c>
      <c r="C15" s="27" t="s">
        <v>101</v>
      </c>
      <c r="D15" s="26" t="s">
        <v>102</v>
      </c>
      <c r="E15" s="26" t="s">
        <v>88</v>
      </c>
      <c r="F15" s="26" t="s">
        <v>89</v>
      </c>
      <c r="G15" s="30" t="s">
        <v>89</v>
      </c>
      <c r="H15" s="26" t="s">
        <v>56</v>
      </c>
      <c r="I15" s="26" t="s">
        <v>57</v>
      </c>
      <c r="J15" s="26" t="s">
        <v>85</v>
      </c>
      <c r="K15" s="30" t="s">
        <v>866</v>
      </c>
      <c r="L15" s="30" t="s">
        <v>892</v>
      </c>
      <c r="M15" s="28">
        <v>39</v>
      </c>
      <c r="N15" s="28">
        <v>23</v>
      </c>
      <c r="O15" s="29">
        <f t="shared" si="0"/>
        <v>58.974358974358978</v>
      </c>
      <c r="P15" s="28">
        <v>2</v>
      </c>
      <c r="Q15" s="28">
        <v>2</v>
      </c>
      <c r="R15" s="41">
        <f t="shared" si="1"/>
        <v>100</v>
      </c>
      <c r="S15" s="28">
        <v>0</v>
      </c>
      <c r="T15" s="28">
        <v>0</v>
      </c>
      <c r="U15" s="41" t="e">
        <f t="shared" si="2"/>
        <v>#DIV/0!</v>
      </c>
      <c r="V15" s="28">
        <v>17</v>
      </c>
      <c r="W15" s="28">
        <v>9</v>
      </c>
      <c r="X15" s="41">
        <f t="shared" si="3"/>
        <v>52.941176470588239</v>
      </c>
      <c r="Y15" s="28">
        <v>15</v>
      </c>
      <c r="Z15" s="28">
        <v>7</v>
      </c>
      <c r="AA15" s="41">
        <f t="shared" si="4"/>
        <v>46.666666666666664</v>
      </c>
      <c r="AB15" s="28">
        <v>1</v>
      </c>
      <c r="AC15" s="28">
        <v>1</v>
      </c>
      <c r="AD15" s="41">
        <f t="shared" si="5"/>
        <v>100</v>
      </c>
      <c r="AE15" s="28">
        <v>4</v>
      </c>
      <c r="AF15" s="28">
        <v>4</v>
      </c>
      <c r="AG15" s="41">
        <f t="shared" si="6"/>
        <v>100</v>
      </c>
      <c r="AH15" s="28">
        <v>0</v>
      </c>
      <c r="AI15" s="30" t="s">
        <v>114</v>
      </c>
      <c r="AJ15" s="26" t="s">
        <v>51</v>
      </c>
      <c r="AK15" s="55" t="s">
        <v>869</v>
      </c>
      <c r="AL15" s="56">
        <v>36</v>
      </c>
      <c r="AM15" s="55">
        <v>45268.272079641203</v>
      </c>
      <c r="AN15" s="55" t="s">
        <v>899</v>
      </c>
      <c r="AO15" s="27">
        <f t="shared" si="7"/>
        <v>146</v>
      </c>
      <c r="AP15" s="27" t="s">
        <v>871</v>
      </c>
      <c r="AQ15" s="55" t="s">
        <v>872</v>
      </c>
      <c r="AR15" s="55" t="s">
        <v>895</v>
      </c>
      <c r="AS15" s="12"/>
      <c r="AT15" s="12"/>
      <c r="AU15" s="12"/>
      <c r="AV15" s="12"/>
    </row>
    <row r="16" spans="1:48" x14ac:dyDescent="0.25">
      <c r="A16" s="26">
        <v>295</v>
      </c>
      <c r="B16" s="26" t="s">
        <v>678</v>
      </c>
      <c r="C16" s="27" t="s">
        <v>103</v>
      </c>
      <c r="D16" s="26" t="s">
        <v>104</v>
      </c>
      <c r="E16" s="26" t="s">
        <v>88</v>
      </c>
      <c r="F16" s="26" t="s">
        <v>89</v>
      </c>
      <c r="G16" s="30" t="s">
        <v>89</v>
      </c>
      <c r="H16" s="26" t="s">
        <v>56</v>
      </c>
      <c r="I16" s="26" t="s">
        <v>57</v>
      </c>
      <c r="J16" s="26" t="s">
        <v>85</v>
      </c>
      <c r="K16" s="30" t="s">
        <v>866</v>
      </c>
      <c r="L16" s="30" t="s">
        <v>892</v>
      </c>
      <c r="M16" s="28">
        <v>90</v>
      </c>
      <c r="N16" s="28">
        <v>53</v>
      </c>
      <c r="O16" s="29">
        <f t="shared" si="0"/>
        <v>58.888888888888893</v>
      </c>
      <c r="P16" s="28">
        <v>4</v>
      </c>
      <c r="Q16" s="28">
        <v>4</v>
      </c>
      <c r="R16" s="41">
        <f t="shared" si="1"/>
        <v>100</v>
      </c>
      <c r="S16" s="28">
        <v>2</v>
      </c>
      <c r="T16" s="28">
        <v>1</v>
      </c>
      <c r="U16" s="41">
        <f t="shared" si="2"/>
        <v>50</v>
      </c>
      <c r="V16" s="28">
        <v>4</v>
      </c>
      <c r="W16" s="28">
        <v>3</v>
      </c>
      <c r="X16" s="41">
        <f t="shared" si="3"/>
        <v>75</v>
      </c>
      <c r="Y16" s="28">
        <v>32</v>
      </c>
      <c r="Z16" s="28">
        <v>20</v>
      </c>
      <c r="AA16" s="41">
        <f t="shared" si="4"/>
        <v>62.5</v>
      </c>
      <c r="AB16" s="28">
        <v>20</v>
      </c>
      <c r="AC16" s="28">
        <v>9</v>
      </c>
      <c r="AD16" s="41">
        <f t="shared" si="5"/>
        <v>45</v>
      </c>
      <c r="AE16" s="28">
        <v>28</v>
      </c>
      <c r="AF16" s="28">
        <v>16</v>
      </c>
      <c r="AG16" s="41">
        <f t="shared" si="6"/>
        <v>57.142857142857139</v>
      </c>
      <c r="AH16" s="28">
        <v>4</v>
      </c>
      <c r="AI16" s="30" t="s">
        <v>900</v>
      </c>
      <c r="AJ16" s="26" t="s">
        <v>51</v>
      </c>
      <c r="AK16" s="55" t="s">
        <v>869</v>
      </c>
      <c r="AL16" s="56">
        <v>46</v>
      </c>
      <c r="AM16" s="55">
        <v>45350.311917407409</v>
      </c>
      <c r="AN16" s="55" t="s">
        <v>901</v>
      </c>
      <c r="AO16" s="27">
        <f t="shared" si="7"/>
        <v>295</v>
      </c>
      <c r="AP16" s="27" t="s">
        <v>871</v>
      </c>
      <c r="AQ16" s="55" t="s">
        <v>886</v>
      </c>
      <c r="AR16" s="55" t="s">
        <v>878</v>
      </c>
      <c r="AS16" s="12"/>
      <c r="AT16" s="12"/>
      <c r="AU16" s="12"/>
      <c r="AV16" s="12"/>
    </row>
    <row r="17" spans="1:48" x14ac:dyDescent="0.25">
      <c r="A17" s="26">
        <v>287</v>
      </c>
      <c r="B17" s="26" t="s">
        <v>679</v>
      </c>
      <c r="C17" s="27" t="s">
        <v>105</v>
      </c>
      <c r="D17" s="26" t="s">
        <v>106</v>
      </c>
      <c r="E17" s="26" t="s">
        <v>107</v>
      </c>
      <c r="F17" s="26" t="s">
        <v>108</v>
      </c>
      <c r="G17" s="30" t="s">
        <v>108</v>
      </c>
      <c r="H17" s="26" t="s">
        <v>83</v>
      </c>
      <c r="I17" s="26" t="s">
        <v>84</v>
      </c>
      <c r="J17" s="26" t="s">
        <v>85</v>
      </c>
      <c r="K17" s="30" t="s">
        <v>866</v>
      </c>
      <c r="L17" s="30" t="s">
        <v>867</v>
      </c>
      <c r="M17" s="28">
        <v>33</v>
      </c>
      <c r="N17" s="28">
        <v>15</v>
      </c>
      <c r="O17" s="29">
        <f t="shared" si="0"/>
        <v>45.454545454545453</v>
      </c>
      <c r="P17" s="28">
        <v>5</v>
      </c>
      <c r="Q17" s="28">
        <v>4</v>
      </c>
      <c r="R17" s="41">
        <f t="shared" si="1"/>
        <v>80</v>
      </c>
      <c r="S17" s="28">
        <v>0</v>
      </c>
      <c r="T17" s="28">
        <v>0</v>
      </c>
      <c r="U17" s="41" t="e">
        <f t="shared" si="2"/>
        <v>#DIV/0!</v>
      </c>
      <c r="V17" s="28">
        <v>0</v>
      </c>
      <c r="W17" s="28">
        <v>0</v>
      </c>
      <c r="X17" s="41" t="e">
        <f t="shared" si="3"/>
        <v>#DIV/0!</v>
      </c>
      <c r="Y17" s="28">
        <v>9</v>
      </c>
      <c r="Z17" s="28">
        <v>7</v>
      </c>
      <c r="AA17" s="41">
        <f t="shared" si="4"/>
        <v>77.777777777777786</v>
      </c>
      <c r="AB17" s="28">
        <v>9</v>
      </c>
      <c r="AC17" s="28">
        <v>2</v>
      </c>
      <c r="AD17" s="41">
        <f t="shared" si="5"/>
        <v>22.222222222222221</v>
      </c>
      <c r="AE17" s="28">
        <v>10</v>
      </c>
      <c r="AF17" s="28">
        <v>2</v>
      </c>
      <c r="AG17" s="41">
        <f t="shared" si="6"/>
        <v>20</v>
      </c>
      <c r="AH17" s="28">
        <v>0</v>
      </c>
      <c r="AI17" s="30" t="s">
        <v>868</v>
      </c>
      <c r="AJ17" s="26" t="s">
        <v>51</v>
      </c>
      <c r="AK17" s="55" t="s">
        <v>869</v>
      </c>
      <c r="AL17" s="56">
        <v>17</v>
      </c>
      <c r="AM17" s="55">
        <v>45349.12823037037</v>
      </c>
      <c r="AN17" s="55" t="s">
        <v>870</v>
      </c>
      <c r="AO17" s="27">
        <f t="shared" si="7"/>
        <v>287</v>
      </c>
      <c r="AP17" s="27" t="s">
        <v>871</v>
      </c>
      <c r="AQ17" s="55" t="s">
        <v>902</v>
      </c>
      <c r="AR17" s="55" t="s">
        <v>903</v>
      </c>
      <c r="AS17" s="12"/>
      <c r="AT17" s="12"/>
      <c r="AU17" s="12"/>
      <c r="AV17" s="12"/>
    </row>
    <row r="18" spans="1:48" x14ac:dyDescent="0.25">
      <c r="A18" s="26">
        <v>294</v>
      </c>
      <c r="B18" s="26" t="s">
        <v>680</v>
      </c>
      <c r="C18" s="27" t="s">
        <v>109</v>
      </c>
      <c r="D18" s="26" t="s">
        <v>110</v>
      </c>
      <c r="E18" s="26" t="s">
        <v>80</v>
      </c>
      <c r="F18" s="26" t="s">
        <v>81</v>
      </c>
      <c r="G18" s="30" t="s">
        <v>94</v>
      </c>
      <c r="H18" s="26" t="s">
        <v>83</v>
      </c>
      <c r="I18" s="26" t="s">
        <v>84</v>
      </c>
      <c r="J18" s="57" t="s">
        <v>85</v>
      </c>
      <c r="K18" s="30" t="s">
        <v>866</v>
      </c>
      <c r="L18" s="30" t="s">
        <v>889</v>
      </c>
      <c r="M18" s="28">
        <v>71</v>
      </c>
      <c r="N18" s="28">
        <v>32</v>
      </c>
      <c r="O18" s="29">
        <f t="shared" si="0"/>
        <v>45.070422535211272</v>
      </c>
      <c r="P18" s="28">
        <v>3</v>
      </c>
      <c r="Q18" s="28">
        <v>0</v>
      </c>
      <c r="R18" s="41">
        <f t="shared" si="1"/>
        <v>0</v>
      </c>
      <c r="S18" s="28">
        <v>0</v>
      </c>
      <c r="T18" s="28">
        <v>0</v>
      </c>
      <c r="U18" s="41" t="e">
        <f t="shared" si="2"/>
        <v>#DIV/0!</v>
      </c>
      <c r="V18" s="28">
        <v>0</v>
      </c>
      <c r="W18" s="28">
        <v>0</v>
      </c>
      <c r="X18" s="41" t="e">
        <f t="shared" si="3"/>
        <v>#DIV/0!</v>
      </c>
      <c r="Y18" s="28">
        <v>22</v>
      </c>
      <c r="Z18" s="28">
        <v>10</v>
      </c>
      <c r="AA18" s="41">
        <f t="shared" si="4"/>
        <v>45.454545454545453</v>
      </c>
      <c r="AB18" s="28">
        <v>44</v>
      </c>
      <c r="AC18" s="28">
        <v>20</v>
      </c>
      <c r="AD18" s="41">
        <f t="shared" si="5"/>
        <v>45.454545454545453</v>
      </c>
      <c r="AE18" s="28">
        <v>2</v>
      </c>
      <c r="AF18" s="28">
        <v>2</v>
      </c>
      <c r="AG18" s="41">
        <f t="shared" si="6"/>
        <v>100</v>
      </c>
      <c r="AH18" s="28">
        <v>0</v>
      </c>
      <c r="AI18" s="30" t="s">
        <v>868</v>
      </c>
      <c r="AJ18" s="26" t="s">
        <v>51</v>
      </c>
      <c r="AK18" s="55" t="s">
        <v>869</v>
      </c>
      <c r="AL18" s="56">
        <v>56</v>
      </c>
      <c r="AM18" s="55">
        <v>45350.292993483796</v>
      </c>
      <c r="AN18" s="55" t="s">
        <v>870</v>
      </c>
      <c r="AO18" s="27">
        <f t="shared" si="7"/>
        <v>294</v>
      </c>
      <c r="AP18" s="27" t="s">
        <v>871</v>
      </c>
      <c r="AQ18" s="55" t="s">
        <v>904</v>
      </c>
      <c r="AR18" s="55" t="s">
        <v>905</v>
      </c>
      <c r="AS18" s="12"/>
      <c r="AT18" s="12"/>
      <c r="AU18" s="12"/>
      <c r="AV18" s="12"/>
    </row>
    <row r="19" spans="1:48" x14ac:dyDescent="0.25">
      <c r="A19" s="26">
        <v>252</v>
      </c>
      <c r="B19" s="26" t="s">
        <v>681</v>
      </c>
      <c r="C19" s="27" t="s">
        <v>111</v>
      </c>
      <c r="D19" s="26" t="s">
        <v>112</v>
      </c>
      <c r="E19" s="26" t="s">
        <v>88</v>
      </c>
      <c r="F19" s="26" t="s">
        <v>89</v>
      </c>
      <c r="G19" s="30" t="s">
        <v>62</v>
      </c>
      <c r="H19" s="26" t="s">
        <v>56</v>
      </c>
      <c r="I19" s="26" t="s">
        <v>57</v>
      </c>
      <c r="J19" s="26" t="s">
        <v>85</v>
      </c>
      <c r="K19" s="30" t="s">
        <v>866</v>
      </c>
      <c r="L19" s="30" t="s">
        <v>873</v>
      </c>
      <c r="M19" s="28">
        <v>242</v>
      </c>
      <c r="N19" s="28">
        <v>106</v>
      </c>
      <c r="O19" s="29">
        <f t="shared" si="0"/>
        <v>43.801652892561982</v>
      </c>
      <c r="P19" s="28">
        <v>7</v>
      </c>
      <c r="Q19" s="28">
        <v>6</v>
      </c>
      <c r="R19" s="41">
        <f t="shared" si="1"/>
        <v>85.714285714285708</v>
      </c>
      <c r="S19" s="28">
        <v>5</v>
      </c>
      <c r="T19" s="28">
        <v>5</v>
      </c>
      <c r="U19" s="41">
        <f t="shared" si="2"/>
        <v>100</v>
      </c>
      <c r="V19" s="28">
        <v>8</v>
      </c>
      <c r="W19" s="28">
        <v>6</v>
      </c>
      <c r="X19" s="41">
        <f t="shared" si="3"/>
        <v>75</v>
      </c>
      <c r="Y19" s="28">
        <v>89</v>
      </c>
      <c r="Z19" s="28">
        <v>40</v>
      </c>
      <c r="AA19" s="41">
        <f t="shared" si="4"/>
        <v>44.943820224719097</v>
      </c>
      <c r="AB19" s="28">
        <v>60</v>
      </c>
      <c r="AC19" s="28">
        <v>20</v>
      </c>
      <c r="AD19" s="41">
        <f t="shared" si="5"/>
        <v>33.333333333333329</v>
      </c>
      <c r="AE19" s="28">
        <v>73</v>
      </c>
      <c r="AF19" s="28">
        <v>29</v>
      </c>
      <c r="AG19" s="41">
        <f t="shared" si="6"/>
        <v>39.726027397260275</v>
      </c>
      <c r="AH19" s="28">
        <v>0</v>
      </c>
      <c r="AI19" s="30" t="s">
        <v>900</v>
      </c>
      <c r="AJ19" s="26" t="s">
        <v>51</v>
      </c>
      <c r="AK19" s="55" t="s">
        <v>869</v>
      </c>
      <c r="AL19" s="56">
        <v>98</v>
      </c>
      <c r="AM19" s="55">
        <v>45348.07394775463</v>
      </c>
      <c r="AN19" s="55" t="s">
        <v>879</v>
      </c>
      <c r="AO19" s="27">
        <f t="shared" si="7"/>
        <v>252</v>
      </c>
      <c r="AP19" s="27" t="s">
        <v>871</v>
      </c>
      <c r="AQ19" s="55" t="s">
        <v>874</v>
      </c>
      <c r="AR19" s="55" t="s">
        <v>906</v>
      </c>
      <c r="AS19" s="12"/>
      <c r="AT19" s="12"/>
      <c r="AU19" s="12"/>
      <c r="AV19" s="12"/>
    </row>
    <row r="20" spans="1:48" x14ac:dyDescent="0.25">
      <c r="A20" s="26">
        <v>477</v>
      </c>
      <c r="B20" s="26" t="s">
        <v>682</v>
      </c>
      <c r="C20" s="27" t="s">
        <v>113</v>
      </c>
      <c r="D20" s="26" t="s">
        <v>114</v>
      </c>
      <c r="E20" s="26" t="s">
        <v>88</v>
      </c>
      <c r="F20" s="26" t="s">
        <v>89</v>
      </c>
      <c r="G20" s="30" t="s">
        <v>89</v>
      </c>
      <c r="H20" s="26" t="s">
        <v>56</v>
      </c>
      <c r="I20" s="26" t="s">
        <v>57</v>
      </c>
      <c r="J20" s="26" t="s">
        <v>85</v>
      </c>
      <c r="K20" s="30" t="s">
        <v>866</v>
      </c>
      <c r="L20" s="30" t="s">
        <v>892</v>
      </c>
      <c r="M20" s="28">
        <v>435</v>
      </c>
      <c r="N20" s="28">
        <v>169</v>
      </c>
      <c r="O20" s="29">
        <f t="shared" si="0"/>
        <v>38.850574712643677</v>
      </c>
      <c r="P20" s="28">
        <v>0</v>
      </c>
      <c r="Q20" s="28">
        <v>0</v>
      </c>
      <c r="R20" s="41" t="e">
        <f t="shared" si="1"/>
        <v>#DIV/0!</v>
      </c>
      <c r="S20" s="28">
        <v>2</v>
      </c>
      <c r="T20" s="28">
        <v>0</v>
      </c>
      <c r="U20" s="41">
        <f t="shared" si="2"/>
        <v>0</v>
      </c>
      <c r="V20" s="28">
        <v>0</v>
      </c>
      <c r="W20" s="28">
        <v>0</v>
      </c>
      <c r="X20" s="41" t="e">
        <f t="shared" si="3"/>
        <v>#DIV/0!</v>
      </c>
      <c r="Y20" s="28">
        <v>247</v>
      </c>
      <c r="Z20" s="28">
        <v>109</v>
      </c>
      <c r="AA20" s="41">
        <f t="shared" si="4"/>
        <v>44.129554655870443</v>
      </c>
      <c r="AB20" s="28">
        <v>11</v>
      </c>
      <c r="AC20" s="28">
        <v>6</v>
      </c>
      <c r="AD20" s="41">
        <f t="shared" si="5"/>
        <v>54.54545454545454</v>
      </c>
      <c r="AE20" s="28">
        <v>175</v>
      </c>
      <c r="AF20" s="28">
        <v>54</v>
      </c>
      <c r="AG20" s="41">
        <f t="shared" si="6"/>
        <v>30.857142857142854</v>
      </c>
      <c r="AH20" s="28">
        <v>0</v>
      </c>
      <c r="AI20" s="30" t="s">
        <v>868</v>
      </c>
      <c r="AJ20" s="26" t="s">
        <v>51</v>
      </c>
      <c r="AK20" s="55" t="s">
        <v>887</v>
      </c>
      <c r="AL20" s="56" t="s">
        <v>114</v>
      </c>
      <c r="AM20" s="55">
        <v>45359.098414456021</v>
      </c>
      <c r="AN20" s="55" t="s">
        <v>896</v>
      </c>
      <c r="AO20" s="27">
        <f t="shared" si="7"/>
        <v>477</v>
      </c>
      <c r="AP20" s="27">
        <v>0</v>
      </c>
      <c r="AQ20" s="55" t="s">
        <v>886</v>
      </c>
      <c r="AR20" s="55" t="s">
        <v>907</v>
      </c>
      <c r="AS20" s="12"/>
      <c r="AT20" s="12"/>
      <c r="AU20" s="12"/>
      <c r="AV20" s="12"/>
    </row>
    <row r="21" spans="1:48" x14ac:dyDescent="0.25">
      <c r="A21" s="26">
        <v>486</v>
      </c>
      <c r="B21" s="26" t="s">
        <v>683</v>
      </c>
      <c r="C21" s="27" t="s">
        <v>115</v>
      </c>
      <c r="D21" s="26" t="s">
        <v>116</v>
      </c>
      <c r="E21" s="26" t="s">
        <v>88</v>
      </c>
      <c r="F21" s="26" t="s">
        <v>89</v>
      </c>
      <c r="G21" s="30" t="s">
        <v>89</v>
      </c>
      <c r="H21" s="26" t="s">
        <v>56</v>
      </c>
      <c r="I21" s="26" t="s">
        <v>57</v>
      </c>
      <c r="J21" s="26" t="s">
        <v>85</v>
      </c>
      <c r="K21" s="30" t="s">
        <v>866</v>
      </c>
      <c r="L21" s="30" t="s">
        <v>892</v>
      </c>
      <c r="M21" s="28">
        <v>443</v>
      </c>
      <c r="N21" s="28">
        <v>156</v>
      </c>
      <c r="O21" s="29">
        <f t="shared" si="0"/>
        <v>35.214446952595935</v>
      </c>
      <c r="P21" s="28">
        <v>20</v>
      </c>
      <c r="Q21" s="28">
        <v>2</v>
      </c>
      <c r="R21" s="41">
        <f t="shared" si="1"/>
        <v>10</v>
      </c>
      <c r="S21" s="28">
        <v>14</v>
      </c>
      <c r="T21" s="28">
        <v>8</v>
      </c>
      <c r="U21" s="41">
        <f t="shared" si="2"/>
        <v>57.142857142857139</v>
      </c>
      <c r="V21" s="28">
        <v>46</v>
      </c>
      <c r="W21" s="28">
        <v>24</v>
      </c>
      <c r="X21" s="41">
        <f t="shared" si="3"/>
        <v>52.173913043478258</v>
      </c>
      <c r="Y21" s="28">
        <v>175</v>
      </c>
      <c r="Z21" s="28">
        <v>54</v>
      </c>
      <c r="AA21" s="41">
        <f t="shared" si="4"/>
        <v>30.857142857142854</v>
      </c>
      <c r="AB21" s="28">
        <v>62</v>
      </c>
      <c r="AC21" s="28">
        <v>14</v>
      </c>
      <c r="AD21" s="41">
        <f t="shared" si="5"/>
        <v>22.58064516129032</v>
      </c>
      <c r="AE21" s="28">
        <v>126</v>
      </c>
      <c r="AF21" s="28">
        <v>54</v>
      </c>
      <c r="AG21" s="41">
        <f t="shared" si="6"/>
        <v>42.857142857142854</v>
      </c>
      <c r="AH21" s="28">
        <v>0</v>
      </c>
      <c r="AI21" s="30" t="s">
        <v>868</v>
      </c>
      <c r="AJ21" s="26" t="s">
        <v>51</v>
      </c>
      <c r="AK21" s="55" t="s">
        <v>908</v>
      </c>
      <c r="AL21" s="56">
        <v>247</v>
      </c>
      <c r="AM21" s="55">
        <v>45359.474061574074</v>
      </c>
      <c r="AN21" s="55" t="s">
        <v>896</v>
      </c>
      <c r="AO21" s="27">
        <f t="shared" si="7"/>
        <v>486</v>
      </c>
      <c r="AP21" s="27" t="s">
        <v>871</v>
      </c>
      <c r="AQ21" s="55" t="s">
        <v>874</v>
      </c>
      <c r="AR21" s="55" t="s">
        <v>897</v>
      </c>
      <c r="AS21" s="12"/>
      <c r="AT21" s="12"/>
      <c r="AU21" s="12"/>
      <c r="AV21" s="12"/>
    </row>
    <row r="22" spans="1:48" x14ac:dyDescent="0.25">
      <c r="A22" s="26">
        <v>21</v>
      </c>
      <c r="B22" s="26" t="s">
        <v>684</v>
      </c>
      <c r="C22" s="27" t="s">
        <v>117</v>
      </c>
      <c r="D22" s="26" t="s">
        <v>118</v>
      </c>
      <c r="E22" s="26" t="s">
        <v>99</v>
      </c>
      <c r="F22" s="26" t="s">
        <v>100</v>
      </c>
      <c r="G22" s="30" t="s">
        <v>100</v>
      </c>
      <c r="H22" s="26" t="s">
        <v>83</v>
      </c>
      <c r="I22" s="26" t="s">
        <v>84</v>
      </c>
      <c r="J22" s="26" t="s">
        <v>85</v>
      </c>
      <c r="K22" s="30" t="s">
        <v>866</v>
      </c>
      <c r="L22" s="30" t="s">
        <v>867</v>
      </c>
      <c r="M22" s="28">
        <v>67</v>
      </c>
      <c r="N22" s="28">
        <v>23</v>
      </c>
      <c r="O22" s="29">
        <f t="shared" si="0"/>
        <v>34.328358208955223</v>
      </c>
      <c r="P22" s="28">
        <v>3</v>
      </c>
      <c r="Q22" s="28">
        <v>1</v>
      </c>
      <c r="R22" s="41">
        <f t="shared" si="1"/>
        <v>33.333333333333329</v>
      </c>
      <c r="S22" s="28">
        <v>0</v>
      </c>
      <c r="T22" s="28">
        <v>0</v>
      </c>
      <c r="U22" s="41" t="e">
        <f t="shared" si="2"/>
        <v>#DIV/0!</v>
      </c>
      <c r="V22" s="28">
        <v>2</v>
      </c>
      <c r="W22" s="28">
        <v>2</v>
      </c>
      <c r="X22" s="41">
        <f t="shared" si="3"/>
        <v>100</v>
      </c>
      <c r="Y22" s="28">
        <v>24</v>
      </c>
      <c r="Z22" s="28">
        <v>9</v>
      </c>
      <c r="AA22" s="41">
        <f t="shared" si="4"/>
        <v>37.5</v>
      </c>
      <c r="AB22" s="28">
        <v>18</v>
      </c>
      <c r="AC22" s="28">
        <v>6</v>
      </c>
      <c r="AD22" s="41">
        <f t="shared" si="5"/>
        <v>33.333333333333329</v>
      </c>
      <c r="AE22" s="28">
        <v>20</v>
      </c>
      <c r="AF22" s="28">
        <v>5</v>
      </c>
      <c r="AG22" s="41">
        <f t="shared" si="6"/>
        <v>25</v>
      </c>
      <c r="AH22" s="28">
        <v>7</v>
      </c>
      <c r="AI22" s="30" t="s">
        <v>900</v>
      </c>
      <c r="AJ22" s="26" t="s">
        <v>51</v>
      </c>
      <c r="AK22" s="55" t="s">
        <v>869</v>
      </c>
      <c r="AL22" s="56">
        <v>44</v>
      </c>
      <c r="AM22" s="55">
        <v>45239.612374305558</v>
      </c>
      <c r="AN22" s="55" t="s">
        <v>909</v>
      </c>
      <c r="AO22" s="27">
        <f t="shared" si="7"/>
        <v>21</v>
      </c>
      <c r="AP22" s="27" t="s">
        <v>871</v>
      </c>
      <c r="AQ22" s="55" t="s">
        <v>877</v>
      </c>
      <c r="AR22" s="55" t="s">
        <v>906</v>
      </c>
      <c r="AS22" s="12"/>
      <c r="AT22" s="12"/>
      <c r="AU22" s="12"/>
      <c r="AV22" s="12"/>
    </row>
    <row r="23" spans="1:48" x14ac:dyDescent="0.25">
      <c r="A23" s="26">
        <v>292</v>
      </c>
      <c r="B23" s="26" t="s">
        <v>685</v>
      </c>
      <c r="C23" s="27" t="s">
        <v>119</v>
      </c>
      <c r="D23" s="26" t="s">
        <v>120</v>
      </c>
      <c r="E23" s="26" t="s">
        <v>80</v>
      </c>
      <c r="F23" s="26" t="s">
        <v>81</v>
      </c>
      <c r="G23" s="30" t="s">
        <v>94</v>
      </c>
      <c r="H23" s="26" t="s">
        <v>83</v>
      </c>
      <c r="I23" s="26" t="s">
        <v>84</v>
      </c>
      <c r="J23" s="57" t="s">
        <v>85</v>
      </c>
      <c r="K23" s="30" t="s">
        <v>866</v>
      </c>
      <c r="L23" s="30" t="s">
        <v>889</v>
      </c>
      <c r="M23" s="28">
        <v>111</v>
      </c>
      <c r="N23" s="28">
        <v>32</v>
      </c>
      <c r="O23" s="29">
        <f t="shared" si="0"/>
        <v>28.828828828828829</v>
      </c>
      <c r="P23" s="28">
        <v>52</v>
      </c>
      <c r="Q23" s="28">
        <v>0</v>
      </c>
      <c r="R23" s="41">
        <f t="shared" si="1"/>
        <v>0</v>
      </c>
      <c r="S23" s="28">
        <v>0</v>
      </c>
      <c r="T23" s="28">
        <v>0</v>
      </c>
      <c r="U23" s="41" t="e">
        <f t="shared" si="2"/>
        <v>#DIV/0!</v>
      </c>
      <c r="V23" s="28">
        <v>4</v>
      </c>
      <c r="W23" s="28">
        <v>0</v>
      </c>
      <c r="X23" s="41">
        <f t="shared" si="3"/>
        <v>0</v>
      </c>
      <c r="Y23" s="28">
        <v>22</v>
      </c>
      <c r="Z23" s="28">
        <v>8</v>
      </c>
      <c r="AA23" s="41">
        <f t="shared" si="4"/>
        <v>36.363636363636367</v>
      </c>
      <c r="AB23" s="28">
        <v>1</v>
      </c>
      <c r="AC23" s="28">
        <v>0</v>
      </c>
      <c r="AD23" s="41">
        <f t="shared" si="5"/>
        <v>0</v>
      </c>
      <c r="AE23" s="28">
        <v>32</v>
      </c>
      <c r="AF23" s="28">
        <v>24</v>
      </c>
      <c r="AG23" s="41">
        <f t="shared" si="6"/>
        <v>75</v>
      </c>
      <c r="AH23" s="28" t="s">
        <v>114</v>
      </c>
      <c r="AI23" s="30" t="s">
        <v>868</v>
      </c>
      <c r="AJ23" s="26" t="s">
        <v>51</v>
      </c>
      <c r="AK23" s="55" t="s">
        <v>869</v>
      </c>
      <c r="AL23" s="56">
        <v>32</v>
      </c>
      <c r="AM23" s="55">
        <v>45350.223230243057</v>
      </c>
      <c r="AN23" s="55" t="s">
        <v>901</v>
      </c>
      <c r="AO23" s="27">
        <f t="shared" si="7"/>
        <v>292</v>
      </c>
      <c r="AP23" s="27">
        <v>0</v>
      </c>
      <c r="AQ23" s="55" t="s">
        <v>872</v>
      </c>
      <c r="AR23" s="55" t="s">
        <v>872</v>
      </c>
      <c r="AS23" s="12"/>
      <c r="AT23" s="12"/>
      <c r="AU23" s="12"/>
      <c r="AV23" s="12"/>
    </row>
    <row r="24" spans="1:48" x14ac:dyDescent="0.25">
      <c r="A24" s="26">
        <v>316</v>
      </c>
      <c r="B24" s="26" t="s">
        <v>686</v>
      </c>
      <c r="C24" s="27" t="s">
        <v>121</v>
      </c>
      <c r="D24" s="26" t="s">
        <v>122</v>
      </c>
      <c r="E24" s="26" t="s">
        <v>80</v>
      </c>
      <c r="F24" s="26" t="s">
        <v>81</v>
      </c>
      <c r="G24" s="30" t="s">
        <v>94</v>
      </c>
      <c r="H24" s="26" t="s">
        <v>83</v>
      </c>
      <c r="I24" s="26" t="s">
        <v>84</v>
      </c>
      <c r="J24" s="57" t="s">
        <v>85</v>
      </c>
      <c r="K24" s="30" t="s">
        <v>866</v>
      </c>
      <c r="L24" s="30" t="s">
        <v>889</v>
      </c>
      <c r="M24" s="28">
        <v>31</v>
      </c>
      <c r="N24" s="28">
        <v>7</v>
      </c>
      <c r="O24" s="29">
        <f t="shared" si="0"/>
        <v>22.58064516129032</v>
      </c>
      <c r="P24" s="28">
        <v>2</v>
      </c>
      <c r="Q24" s="28">
        <v>1</v>
      </c>
      <c r="R24" s="41">
        <f t="shared" si="1"/>
        <v>50</v>
      </c>
      <c r="S24" s="28">
        <v>0</v>
      </c>
      <c r="T24" s="28">
        <v>0</v>
      </c>
      <c r="U24" s="41" t="e">
        <f t="shared" si="2"/>
        <v>#DIV/0!</v>
      </c>
      <c r="V24" s="28">
        <v>0</v>
      </c>
      <c r="W24" s="28">
        <v>0</v>
      </c>
      <c r="X24" s="41" t="e">
        <f t="shared" si="3"/>
        <v>#DIV/0!</v>
      </c>
      <c r="Y24" s="28">
        <v>10</v>
      </c>
      <c r="Z24" s="28">
        <v>4</v>
      </c>
      <c r="AA24" s="41">
        <f t="shared" si="4"/>
        <v>40</v>
      </c>
      <c r="AB24" s="28">
        <v>5</v>
      </c>
      <c r="AC24" s="28">
        <v>0</v>
      </c>
      <c r="AD24" s="41">
        <f t="shared" si="5"/>
        <v>0</v>
      </c>
      <c r="AE24" s="28">
        <v>14</v>
      </c>
      <c r="AF24" s="28">
        <v>2</v>
      </c>
      <c r="AG24" s="41">
        <f t="shared" si="6"/>
        <v>14.285714285714285</v>
      </c>
      <c r="AH24" s="28">
        <v>3</v>
      </c>
      <c r="AI24" s="30" t="s">
        <v>868</v>
      </c>
      <c r="AJ24" s="26" t="s">
        <v>51</v>
      </c>
      <c r="AK24" s="55" t="s">
        <v>869</v>
      </c>
      <c r="AL24" s="56">
        <v>20</v>
      </c>
      <c r="AM24" s="55">
        <v>45352.139554930553</v>
      </c>
      <c r="AN24" s="55" t="s">
        <v>910</v>
      </c>
      <c r="AO24" s="27">
        <f t="shared" si="7"/>
        <v>316</v>
      </c>
      <c r="AP24" s="27" t="s">
        <v>871</v>
      </c>
      <c r="AQ24" s="55" t="s">
        <v>872</v>
      </c>
      <c r="AR24" s="55" t="s">
        <v>872</v>
      </c>
      <c r="AS24" s="12"/>
      <c r="AT24" s="12"/>
      <c r="AU24" s="12"/>
      <c r="AV24" s="12"/>
    </row>
    <row r="25" spans="1:48" x14ac:dyDescent="0.25">
      <c r="A25" s="26">
        <v>241</v>
      </c>
      <c r="B25" s="26" t="s">
        <v>687</v>
      </c>
      <c r="C25" s="27" t="s">
        <v>123</v>
      </c>
      <c r="D25" s="26" t="s">
        <v>124</v>
      </c>
      <c r="E25" s="26" t="s">
        <v>80</v>
      </c>
      <c r="F25" s="26" t="s">
        <v>81</v>
      </c>
      <c r="G25" s="30" t="s">
        <v>82</v>
      </c>
      <c r="H25" s="26" t="s">
        <v>83</v>
      </c>
      <c r="I25" s="26" t="s">
        <v>84</v>
      </c>
      <c r="J25" s="57" t="s">
        <v>85</v>
      </c>
      <c r="K25" s="30" t="s">
        <v>866</v>
      </c>
      <c r="L25" s="30" t="s">
        <v>889</v>
      </c>
      <c r="M25" s="28">
        <v>30</v>
      </c>
      <c r="N25" s="28">
        <v>5</v>
      </c>
      <c r="O25" s="29">
        <f t="shared" si="0"/>
        <v>16.666666666666664</v>
      </c>
      <c r="P25" s="28">
        <v>0</v>
      </c>
      <c r="Q25" s="28">
        <v>0</v>
      </c>
      <c r="R25" s="41" t="e">
        <f t="shared" si="1"/>
        <v>#DIV/0!</v>
      </c>
      <c r="S25" s="28">
        <v>0</v>
      </c>
      <c r="T25" s="28">
        <v>0</v>
      </c>
      <c r="U25" s="41" t="e">
        <f t="shared" si="2"/>
        <v>#DIV/0!</v>
      </c>
      <c r="V25" s="28">
        <v>0</v>
      </c>
      <c r="W25" s="28">
        <v>0</v>
      </c>
      <c r="X25" s="41" t="e">
        <f t="shared" si="3"/>
        <v>#DIV/0!</v>
      </c>
      <c r="Y25" s="28">
        <v>5</v>
      </c>
      <c r="Z25" s="28">
        <v>1</v>
      </c>
      <c r="AA25" s="41">
        <f t="shared" si="4"/>
        <v>20</v>
      </c>
      <c r="AB25" s="28">
        <v>25</v>
      </c>
      <c r="AC25" s="28">
        <v>4</v>
      </c>
      <c r="AD25" s="41">
        <f t="shared" si="5"/>
        <v>16</v>
      </c>
      <c r="AE25" s="28">
        <v>0</v>
      </c>
      <c r="AF25" s="28">
        <v>0</v>
      </c>
      <c r="AG25" s="41" t="e">
        <f t="shared" si="6"/>
        <v>#DIV/0!</v>
      </c>
      <c r="AH25" s="28">
        <v>0</v>
      </c>
      <c r="AI25" s="30" t="s">
        <v>868</v>
      </c>
      <c r="AJ25" s="26" t="s">
        <v>51</v>
      </c>
      <c r="AK25" s="55" t="s">
        <v>890</v>
      </c>
      <c r="AL25" s="56">
        <v>12</v>
      </c>
      <c r="AM25" s="55">
        <v>45345.24298609954</v>
      </c>
      <c r="AN25" s="55" t="s">
        <v>911</v>
      </c>
      <c r="AO25" s="27">
        <f t="shared" si="7"/>
        <v>241</v>
      </c>
      <c r="AP25" s="27" t="s">
        <v>912</v>
      </c>
      <c r="AQ25" s="55" t="s">
        <v>872</v>
      </c>
      <c r="AR25" s="55" t="s">
        <v>872</v>
      </c>
      <c r="AS25" s="12"/>
      <c r="AT25" s="12"/>
      <c r="AU25" s="12"/>
      <c r="AV25" s="12"/>
    </row>
    <row r="26" spans="1:48" x14ac:dyDescent="0.25">
      <c r="A26" s="26">
        <v>192</v>
      </c>
      <c r="B26" s="26" t="s">
        <v>688</v>
      </c>
      <c r="C26" s="27" t="s">
        <v>125</v>
      </c>
      <c r="D26" s="26" t="s">
        <v>126</v>
      </c>
      <c r="E26" s="26" t="s">
        <v>80</v>
      </c>
      <c r="F26" s="26" t="s">
        <v>81</v>
      </c>
      <c r="G26" s="30" t="s">
        <v>94</v>
      </c>
      <c r="H26" s="26" t="s">
        <v>83</v>
      </c>
      <c r="I26" s="26" t="s">
        <v>84</v>
      </c>
      <c r="J26" s="57" t="s">
        <v>85</v>
      </c>
      <c r="K26" s="30" t="s">
        <v>866</v>
      </c>
      <c r="L26" s="30" t="s">
        <v>889</v>
      </c>
      <c r="M26" s="28">
        <v>22</v>
      </c>
      <c r="N26" s="28">
        <v>3</v>
      </c>
      <c r="O26" s="29">
        <f t="shared" si="0"/>
        <v>13.636363636363635</v>
      </c>
      <c r="P26" s="28">
        <v>2</v>
      </c>
      <c r="Q26" s="28">
        <v>1</v>
      </c>
      <c r="R26" s="41">
        <f t="shared" si="1"/>
        <v>50</v>
      </c>
      <c r="S26" s="28">
        <v>0</v>
      </c>
      <c r="T26" s="28">
        <v>0</v>
      </c>
      <c r="U26" s="41" t="e">
        <f t="shared" si="2"/>
        <v>#DIV/0!</v>
      </c>
      <c r="V26" s="28">
        <v>15</v>
      </c>
      <c r="W26" s="28">
        <v>2</v>
      </c>
      <c r="X26" s="41">
        <f t="shared" si="3"/>
        <v>13.333333333333334</v>
      </c>
      <c r="Y26" s="28">
        <v>5</v>
      </c>
      <c r="Z26" s="28">
        <v>0</v>
      </c>
      <c r="AA26" s="41">
        <f t="shared" si="4"/>
        <v>0</v>
      </c>
      <c r="AB26" s="28">
        <v>0</v>
      </c>
      <c r="AC26" s="28">
        <v>0</v>
      </c>
      <c r="AD26" s="41" t="e">
        <f t="shared" si="5"/>
        <v>#DIV/0!</v>
      </c>
      <c r="AE26" s="28">
        <v>0</v>
      </c>
      <c r="AF26" s="28">
        <v>0</v>
      </c>
      <c r="AG26" s="41" t="e">
        <f t="shared" si="6"/>
        <v>#DIV/0!</v>
      </c>
      <c r="AH26" s="28">
        <v>0</v>
      </c>
      <c r="AI26" s="30" t="s">
        <v>114</v>
      </c>
      <c r="AJ26" s="26" t="s">
        <v>51</v>
      </c>
      <c r="AK26" s="55" t="s">
        <v>913</v>
      </c>
      <c r="AL26" s="56">
        <v>4</v>
      </c>
      <c r="AM26" s="55">
        <v>45272.515544456015</v>
      </c>
      <c r="AN26" s="55" t="s">
        <v>914</v>
      </c>
      <c r="AO26" s="27">
        <f t="shared" si="7"/>
        <v>192</v>
      </c>
      <c r="AP26" s="27" t="e">
        <v>#N/A</v>
      </c>
      <c r="AQ26" s="55" t="s">
        <v>886</v>
      </c>
      <c r="AR26" s="55" t="s">
        <v>905</v>
      </c>
      <c r="AS26" s="12"/>
      <c r="AT26" s="12"/>
      <c r="AU26" s="12"/>
      <c r="AV26" s="12"/>
    </row>
    <row r="27" spans="1:48" x14ac:dyDescent="0.25">
      <c r="A27" s="26">
        <v>312</v>
      </c>
      <c r="B27" s="26" t="s">
        <v>689</v>
      </c>
      <c r="C27" s="27" t="s">
        <v>127</v>
      </c>
      <c r="D27" s="26" t="s">
        <v>128</v>
      </c>
      <c r="E27" s="26" t="s">
        <v>80</v>
      </c>
      <c r="F27" s="26" t="s">
        <v>81</v>
      </c>
      <c r="G27" s="30" t="s">
        <v>82</v>
      </c>
      <c r="H27" s="26" t="s">
        <v>83</v>
      </c>
      <c r="I27" s="26" t="s">
        <v>84</v>
      </c>
      <c r="J27" s="57" t="s">
        <v>85</v>
      </c>
      <c r="K27" s="30" t="s">
        <v>866</v>
      </c>
      <c r="L27" s="30" t="s">
        <v>889</v>
      </c>
      <c r="M27" s="28">
        <v>113</v>
      </c>
      <c r="N27" s="28">
        <v>4</v>
      </c>
      <c r="O27" s="29">
        <f t="shared" si="0"/>
        <v>3.5398230088495577</v>
      </c>
      <c r="P27" s="28">
        <v>7</v>
      </c>
      <c r="Q27" s="28">
        <v>1</v>
      </c>
      <c r="R27" s="41">
        <f t="shared" si="1"/>
        <v>14.285714285714285</v>
      </c>
      <c r="S27" s="28">
        <v>1</v>
      </c>
      <c r="T27" s="28">
        <v>1</v>
      </c>
      <c r="U27" s="41">
        <f t="shared" si="2"/>
        <v>100</v>
      </c>
      <c r="V27" s="28">
        <v>0</v>
      </c>
      <c r="W27" s="28">
        <v>0</v>
      </c>
      <c r="X27" s="41" t="e">
        <f t="shared" si="3"/>
        <v>#DIV/0!</v>
      </c>
      <c r="Y27" s="28">
        <v>34</v>
      </c>
      <c r="Z27" s="28">
        <v>0</v>
      </c>
      <c r="AA27" s="41">
        <f t="shared" si="4"/>
        <v>0</v>
      </c>
      <c r="AB27" s="28">
        <v>0</v>
      </c>
      <c r="AC27" s="28">
        <v>0</v>
      </c>
      <c r="AD27" s="41" t="e">
        <f t="shared" si="5"/>
        <v>#DIV/0!</v>
      </c>
      <c r="AE27" s="28">
        <v>71</v>
      </c>
      <c r="AF27" s="28">
        <v>2</v>
      </c>
      <c r="AG27" s="41">
        <f t="shared" si="6"/>
        <v>2.8169014084507045</v>
      </c>
      <c r="AH27" s="28">
        <v>0</v>
      </c>
      <c r="AI27" s="30" t="s">
        <v>868</v>
      </c>
      <c r="AJ27" s="26" t="s">
        <v>51</v>
      </c>
      <c r="AK27" s="55" t="s">
        <v>869</v>
      </c>
      <c r="AL27" s="56">
        <v>70</v>
      </c>
      <c r="AM27" s="55">
        <v>45351.404042696762</v>
      </c>
      <c r="AN27" s="55" t="s">
        <v>915</v>
      </c>
      <c r="AO27" s="27">
        <f t="shared" si="7"/>
        <v>312</v>
      </c>
      <c r="AP27" s="27" t="s">
        <v>871</v>
      </c>
      <c r="AQ27" s="55" t="s">
        <v>872</v>
      </c>
      <c r="AR27" s="55" t="s">
        <v>916</v>
      </c>
      <c r="AS27" s="12"/>
      <c r="AT27" s="12"/>
      <c r="AU27" s="12"/>
      <c r="AV27" s="12"/>
    </row>
    <row r="28" spans="1:48" x14ac:dyDescent="0.25">
      <c r="A28" s="26">
        <v>398</v>
      </c>
      <c r="B28" s="26" t="s">
        <v>690</v>
      </c>
      <c r="C28" s="27" t="s">
        <v>129</v>
      </c>
      <c r="D28" s="26" t="s">
        <v>130</v>
      </c>
      <c r="E28" s="26" t="s">
        <v>131</v>
      </c>
      <c r="F28" s="26" t="s">
        <v>132</v>
      </c>
      <c r="G28" s="30" t="s">
        <v>132</v>
      </c>
      <c r="H28" s="26" t="s">
        <v>133</v>
      </c>
      <c r="I28" s="26" t="s">
        <v>134</v>
      </c>
      <c r="J28" s="26" t="s">
        <v>135</v>
      </c>
      <c r="K28" s="30" t="s">
        <v>866</v>
      </c>
      <c r="L28" s="30" t="s">
        <v>917</v>
      </c>
      <c r="M28" s="28">
        <v>34</v>
      </c>
      <c r="N28" s="28">
        <v>34</v>
      </c>
      <c r="O28" s="29">
        <f t="shared" si="0"/>
        <v>100</v>
      </c>
      <c r="P28" s="28">
        <v>1</v>
      </c>
      <c r="Q28" s="28">
        <v>1</v>
      </c>
      <c r="R28" s="41">
        <f t="shared" si="1"/>
        <v>100</v>
      </c>
      <c r="S28" s="28">
        <v>2</v>
      </c>
      <c r="T28" s="28">
        <v>2</v>
      </c>
      <c r="U28" s="41">
        <f t="shared" si="2"/>
        <v>100</v>
      </c>
      <c r="V28" s="28">
        <v>4</v>
      </c>
      <c r="W28" s="28">
        <v>4</v>
      </c>
      <c r="X28" s="41">
        <f t="shared" si="3"/>
        <v>100</v>
      </c>
      <c r="Y28" s="28">
        <v>13</v>
      </c>
      <c r="Z28" s="28">
        <v>13</v>
      </c>
      <c r="AA28" s="41">
        <f t="shared" si="4"/>
        <v>100</v>
      </c>
      <c r="AB28" s="28">
        <v>11</v>
      </c>
      <c r="AC28" s="28">
        <v>11</v>
      </c>
      <c r="AD28" s="41">
        <f t="shared" si="5"/>
        <v>100</v>
      </c>
      <c r="AE28" s="28">
        <v>3</v>
      </c>
      <c r="AF28" s="28">
        <v>3</v>
      </c>
      <c r="AG28" s="41">
        <f t="shared" si="6"/>
        <v>100</v>
      </c>
      <c r="AH28" s="28">
        <v>0</v>
      </c>
      <c r="AI28" s="30" t="s">
        <v>868</v>
      </c>
      <c r="AJ28" s="26" t="s">
        <v>51</v>
      </c>
      <c r="AK28" s="55" t="s">
        <v>893</v>
      </c>
      <c r="AL28" s="56">
        <v>20</v>
      </c>
      <c r="AM28" s="55">
        <v>45355.330682395834</v>
      </c>
      <c r="AN28" s="55" t="s">
        <v>918</v>
      </c>
      <c r="AO28" s="27">
        <f t="shared" si="7"/>
        <v>398</v>
      </c>
      <c r="AP28" s="27">
        <v>0</v>
      </c>
      <c r="AQ28" s="55" t="s">
        <v>877</v>
      </c>
      <c r="AR28" s="55" t="s">
        <v>919</v>
      </c>
      <c r="AS28" s="12"/>
      <c r="AT28" s="12"/>
      <c r="AU28" s="12"/>
      <c r="AV28" s="12"/>
    </row>
    <row r="29" spans="1:48" x14ac:dyDescent="0.25">
      <c r="A29" s="26">
        <v>415</v>
      </c>
      <c r="B29" s="26" t="s">
        <v>691</v>
      </c>
      <c r="C29" s="27" t="s">
        <v>136</v>
      </c>
      <c r="D29" s="26" t="s">
        <v>137</v>
      </c>
      <c r="E29" s="26" t="s">
        <v>131</v>
      </c>
      <c r="F29" s="26" t="s">
        <v>132</v>
      </c>
      <c r="G29" s="30" t="s">
        <v>132</v>
      </c>
      <c r="H29" s="26" t="s">
        <v>133</v>
      </c>
      <c r="I29" s="26" t="s">
        <v>134</v>
      </c>
      <c r="J29" s="26" t="s">
        <v>135</v>
      </c>
      <c r="K29" s="30" t="s">
        <v>866</v>
      </c>
      <c r="L29" s="30" t="s">
        <v>917</v>
      </c>
      <c r="M29" s="28">
        <v>19</v>
      </c>
      <c r="N29" s="28">
        <v>19</v>
      </c>
      <c r="O29" s="29">
        <f t="shared" si="0"/>
        <v>100</v>
      </c>
      <c r="P29" s="28">
        <v>1</v>
      </c>
      <c r="Q29" s="28">
        <v>1</v>
      </c>
      <c r="R29" s="41">
        <f t="shared" si="1"/>
        <v>100</v>
      </c>
      <c r="S29" s="28">
        <v>1</v>
      </c>
      <c r="T29" s="28">
        <v>1</v>
      </c>
      <c r="U29" s="41">
        <f t="shared" si="2"/>
        <v>100</v>
      </c>
      <c r="V29" s="28">
        <v>0</v>
      </c>
      <c r="W29" s="28">
        <v>0</v>
      </c>
      <c r="X29" s="41" t="e">
        <f t="shared" si="3"/>
        <v>#DIV/0!</v>
      </c>
      <c r="Y29" s="28">
        <v>8</v>
      </c>
      <c r="Z29" s="28">
        <v>8</v>
      </c>
      <c r="AA29" s="41">
        <f t="shared" si="4"/>
        <v>100</v>
      </c>
      <c r="AB29" s="28">
        <v>0</v>
      </c>
      <c r="AC29" s="28">
        <v>0</v>
      </c>
      <c r="AD29" s="41" t="e">
        <f t="shared" si="5"/>
        <v>#DIV/0!</v>
      </c>
      <c r="AE29" s="28">
        <v>9</v>
      </c>
      <c r="AF29" s="28">
        <v>9</v>
      </c>
      <c r="AG29" s="41">
        <f t="shared" si="6"/>
        <v>100</v>
      </c>
      <c r="AH29" s="28">
        <v>0</v>
      </c>
      <c r="AI29" s="30" t="s">
        <v>868</v>
      </c>
      <c r="AJ29" s="26" t="s">
        <v>51</v>
      </c>
      <c r="AK29" s="55" t="s">
        <v>920</v>
      </c>
      <c r="AL29" s="56">
        <v>6</v>
      </c>
      <c r="AM29" s="55">
        <v>45355.36884422454</v>
      </c>
      <c r="AN29" s="55" t="s">
        <v>918</v>
      </c>
      <c r="AO29" s="27">
        <f t="shared" si="7"/>
        <v>415</v>
      </c>
      <c r="AP29" s="27" t="s">
        <v>871</v>
      </c>
      <c r="AQ29" s="55" t="s">
        <v>877</v>
      </c>
      <c r="AR29" s="55" t="s">
        <v>919</v>
      </c>
      <c r="AS29" s="12"/>
      <c r="AT29" s="12"/>
      <c r="AU29" s="12"/>
      <c r="AV29" s="12"/>
    </row>
    <row r="30" spans="1:48" x14ac:dyDescent="0.25">
      <c r="A30" s="26">
        <v>397</v>
      </c>
      <c r="B30" s="26" t="s">
        <v>692</v>
      </c>
      <c r="C30" s="27" t="s">
        <v>138</v>
      </c>
      <c r="D30" s="26" t="s">
        <v>139</v>
      </c>
      <c r="E30" s="26" t="s">
        <v>131</v>
      </c>
      <c r="F30" s="26" t="s">
        <v>132</v>
      </c>
      <c r="G30" s="30" t="s">
        <v>132</v>
      </c>
      <c r="H30" s="26" t="s">
        <v>133</v>
      </c>
      <c r="I30" s="26" t="s">
        <v>134</v>
      </c>
      <c r="J30" s="26" t="s">
        <v>135</v>
      </c>
      <c r="K30" s="30" t="s">
        <v>866</v>
      </c>
      <c r="L30" s="30" t="s">
        <v>917</v>
      </c>
      <c r="M30" s="28">
        <v>32</v>
      </c>
      <c r="N30" s="28">
        <v>30</v>
      </c>
      <c r="O30" s="29">
        <f t="shared" si="0"/>
        <v>93.75</v>
      </c>
      <c r="P30" s="28">
        <v>1</v>
      </c>
      <c r="Q30" s="28">
        <v>1</v>
      </c>
      <c r="R30" s="41">
        <f t="shared" si="1"/>
        <v>100</v>
      </c>
      <c r="S30" s="28">
        <v>0</v>
      </c>
      <c r="T30" s="28">
        <v>0</v>
      </c>
      <c r="U30" s="41" t="e">
        <f t="shared" si="2"/>
        <v>#DIV/0!</v>
      </c>
      <c r="V30" s="28">
        <v>0</v>
      </c>
      <c r="W30" s="28">
        <v>0</v>
      </c>
      <c r="X30" s="41" t="e">
        <f t="shared" si="3"/>
        <v>#DIV/0!</v>
      </c>
      <c r="Y30" s="28">
        <v>18</v>
      </c>
      <c r="Z30" s="28">
        <v>17</v>
      </c>
      <c r="AA30" s="41">
        <f t="shared" si="4"/>
        <v>94.444444444444443</v>
      </c>
      <c r="AB30" s="28">
        <v>13</v>
      </c>
      <c r="AC30" s="28">
        <v>12</v>
      </c>
      <c r="AD30" s="41">
        <f t="shared" si="5"/>
        <v>92.307692307692307</v>
      </c>
      <c r="AE30" s="28">
        <v>0</v>
      </c>
      <c r="AF30" s="28">
        <v>0</v>
      </c>
      <c r="AG30" s="41" t="e">
        <f t="shared" si="6"/>
        <v>#DIV/0!</v>
      </c>
      <c r="AH30" s="28">
        <v>0</v>
      </c>
      <c r="AI30" s="30" t="s">
        <v>868</v>
      </c>
      <c r="AJ30" s="26" t="s">
        <v>51</v>
      </c>
      <c r="AK30" s="55" t="s">
        <v>869</v>
      </c>
      <c r="AL30" s="56">
        <v>20</v>
      </c>
      <c r="AM30" s="55">
        <v>45355.328409016205</v>
      </c>
      <c r="AN30" s="55" t="s">
        <v>918</v>
      </c>
      <c r="AO30" s="27">
        <f t="shared" si="7"/>
        <v>397</v>
      </c>
      <c r="AP30" s="27">
        <v>0</v>
      </c>
      <c r="AQ30" s="55" t="s">
        <v>877</v>
      </c>
      <c r="AR30" s="55" t="s">
        <v>919</v>
      </c>
      <c r="AS30" s="12"/>
      <c r="AT30" s="12"/>
      <c r="AU30" s="12"/>
      <c r="AV30" s="12"/>
    </row>
    <row r="31" spans="1:48" x14ac:dyDescent="0.25">
      <c r="A31" s="26">
        <v>406</v>
      </c>
      <c r="B31" s="26" t="s">
        <v>693</v>
      </c>
      <c r="C31" s="27" t="s">
        <v>140</v>
      </c>
      <c r="D31" s="26" t="s">
        <v>141</v>
      </c>
      <c r="E31" s="26" t="s">
        <v>131</v>
      </c>
      <c r="F31" s="26" t="s">
        <v>132</v>
      </c>
      <c r="G31" s="30" t="s">
        <v>132</v>
      </c>
      <c r="H31" s="26" t="s">
        <v>133</v>
      </c>
      <c r="I31" s="26" t="s">
        <v>134</v>
      </c>
      <c r="J31" s="26" t="s">
        <v>135</v>
      </c>
      <c r="K31" s="30" t="s">
        <v>866</v>
      </c>
      <c r="L31" s="30" t="s">
        <v>917</v>
      </c>
      <c r="M31" s="28">
        <v>16</v>
      </c>
      <c r="N31" s="28">
        <v>13</v>
      </c>
      <c r="O31" s="29">
        <f t="shared" si="0"/>
        <v>81.25</v>
      </c>
      <c r="P31" s="28">
        <v>0</v>
      </c>
      <c r="Q31" s="28">
        <v>0</v>
      </c>
      <c r="R31" s="41" t="e">
        <f t="shared" si="1"/>
        <v>#DIV/0!</v>
      </c>
      <c r="S31" s="28">
        <v>0</v>
      </c>
      <c r="T31" s="28">
        <v>0</v>
      </c>
      <c r="U31" s="41" t="e">
        <f t="shared" si="2"/>
        <v>#DIV/0!</v>
      </c>
      <c r="V31" s="28">
        <v>0</v>
      </c>
      <c r="W31" s="28">
        <v>0</v>
      </c>
      <c r="X31" s="41" t="e">
        <f t="shared" si="3"/>
        <v>#DIV/0!</v>
      </c>
      <c r="Y31" s="28">
        <v>9</v>
      </c>
      <c r="Z31" s="28">
        <v>9</v>
      </c>
      <c r="AA31" s="41">
        <f t="shared" si="4"/>
        <v>100</v>
      </c>
      <c r="AB31" s="28">
        <v>7</v>
      </c>
      <c r="AC31" s="28">
        <v>4</v>
      </c>
      <c r="AD31" s="41">
        <f t="shared" si="5"/>
        <v>57.142857142857139</v>
      </c>
      <c r="AE31" s="28">
        <v>0</v>
      </c>
      <c r="AF31" s="28">
        <v>0</v>
      </c>
      <c r="AG31" s="41" t="e">
        <f t="shared" si="6"/>
        <v>#DIV/0!</v>
      </c>
      <c r="AH31" s="28">
        <v>0</v>
      </c>
      <c r="AI31" s="30" t="s">
        <v>868</v>
      </c>
      <c r="AJ31" s="26" t="s">
        <v>51</v>
      </c>
      <c r="AK31" s="55" t="s">
        <v>887</v>
      </c>
      <c r="AL31" s="56">
        <v>10</v>
      </c>
      <c r="AM31" s="55">
        <v>45355.347993587966</v>
      </c>
      <c r="AN31" s="55" t="s">
        <v>918</v>
      </c>
      <c r="AO31" s="27">
        <f t="shared" si="7"/>
        <v>406</v>
      </c>
      <c r="AP31" s="27">
        <v>0</v>
      </c>
      <c r="AQ31" s="55" t="s">
        <v>877</v>
      </c>
      <c r="AR31" s="55" t="s">
        <v>919</v>
      </c>
      <c r="AS31" s="12"/>
      <c r="AT31" s="12"/>
      <c r="AU31" s="12"/>
      <c r="AV31" s="12"/>
    </row>
    <row r="32" spans="1:48" x14ac:dyDescent="0.25">
      <c r="A32" s="26">
        <v>382</v>
      </c>
      <c r="B32" s="26" t="s">
        <v>694</v>
      </c>
      <c r="C32" s="27" t="s">
        <v>142</v>
      </c>
      <c r="D32" s="26" t="s">
        <v>143</v>
      </c>
      <c r="E32" s="26" t="s">
        <v>144</v>
      </c>
      <c r="F32" s="26" t="s">
        <v>145</v>
      </c>
      <c r="G32" s="30" t="s">
        <v>145</v>
      </c>
      <c r="H32" s="26" t="s">
        <v>133</v>
      </c>
      <c r="I32" s="26" t="s">
        <v>134</v>
      </c>
      <c r="J32" s="26" t="s">
        <v>135</v>
      </c>
      <c r="K32" s="30" t="s">
        <v>866</v>
      </c>
      <c r="L32" s="30" t="s">
        <v>917</v>
      </c>
      <c r="M32" s="28">
        <v>32</v>
      </c>
      <c r="N32" s="28">
        <v>25</v>
      </c>
      <c r="O32" s="29">
        <f t="shared" si="0"/>
        <v>78.125</v>
      </c>
      <c r="P32" s="28">
        <v>1</v>
      </c>
      <c r="Q32" s="28">
        <v>0</v>
      </c>
      <c r="R32" s="41">
        <f t="shared" si="1"/>
        <v>0</v>
      </c>
      <c r="S32" s="28">
        <v>1</v>
      </c>
      <c r="T32" s="28">
        <v>1</v>
      </c>
      <c r="U32" s="41">
        <f t="shared" si="2"/>
        <v>100</v>
      </c>
      <c r="V32" s="28">
        <v>1</v>
      </c>
      <c r="W32" s="28">
        <v>1</v>
      </c>
      <c r="X32" s="41">
        <f t="shared" si="3"/>
        <v>100</v>
      </c>
      <c r="Y32" s="28">
        <v>13</v>
      </c>
      <c r="Z32" s="28">
        <v>9</v>
      </c>
      <c r="AA32" s="41">
        <f t="shared" si="4"/>
        <v>69.230769230769226</v>
      </c>
      <c r="AB32" s="28">
        <v>16</v>
      </c>
      <c r="AC32" s="28">
        <v>14</v>
      </c>
      <c r="AD32" s="41">
        <f t="shared" si="5"/>
        <v>87.5</v>
      </c>
      <c r="AE32" s="28">
        <v>0</v>
      </c>
      <c r="AF32" s="28">
        <v>0</v>
      </c>
      <c r="AG32" s="41" t="e">
        <f t="shared" si="6"/>
        <v>#DIV/0!</v>
      </c>
      <c r="AH32" s="28">
        <v>0</v>
      </c>
      <c r="AI32" s="30" t="s">
        <v>868</v>
      </c>
      <c r="AJ32" s="26" t="s">
        <v>51</v>
      </c>
      <c r="AK32" s="55" t="s">
        <v>869</v>
      </c>
      <c r="AL32" s="56">
        <v>18</v>
      </c>
      <c r="AM32" s="55">
        <v>45355.238629409723</v>
      </c>
      <c r="AN32" s="55" t="s">
        <v>918</v>
      </c>
      <c r="AO32" s="27">
        <f t="shared" si="7"/>
        <v>382</v>
      </c>
      <c r="AP32" s="27">
        <v>0</v>
      </c>
      <c r="AQ32" s="55" t="s">
        <v>877</v>
      </c>
      <c r="AR32" s="55" t="s">
        <v>919</v>
      </c>
      <c r="AS32" s="12"/>
      <c r="AT32" s="12"/>
      <c r="AU32" s="12"/>
      <c r="AV32" s="12"/>
    </row>
    <row r="33" spans="1:48" x14ac:dyDescent="0.25">
      <c r="A33" s="26">
        <v>530</v>
      </c>
      <c r="B33" s="26" t="s">
        <v>688</v>
      </c>
      <c r="C33" s="27" t="s">
        <v>146</v>
      </c>
      <c r="D33" s="26" t="s">
        <v>147</v>
      </c>
      <c r="E33" s="26" t="s">
        <v>144</v>
      </c>
      <c r="F33" s="26" t="s">
        <v>145</v>
      </c>
      <c r="G33" s="30" t="s">
        <v>145</v>
      </c>
      <c r="H33" s="26" t="s">
        <v>133</v>
      </c>
      <c r="I33" s="26" t="s">
        <v>134</v>
      </c>
      <c r="J33" s="26" t="s">
        <v>135</v>
      </c>
      <c r="K33" s="30" t="s">
        <v>866</v>
      </c>
      <c r="L33" s="30" t="s">
        <v>917</v>
      </c>
      <c r="M33" s="28">
        <v>13</v>
      </c>
      <c r="N33" s="28">
        <v>10</v>
      </c>
      <c r="O33" s="29">
        <f t="shared" si="0"/>
        <v>76.923076923076934</v>
      </c>
      <c r="P33" s="28">
        <v>1</v>
      </c>
      <c r="Q33" s="28">
        <v>1</v>
      </c>
      <c r="R33" s="41">
        <f t="shared" si="1"/>
        <v>100</v>
      </c>
      <c r="S33" s="28">
        <v>0</v>
      </c>
      <c r="T33" s="28">
        <v>0</v>
      </c>
      <c r="U33" s="41" t="e">
        <f t="shared" si="2"/>
        <v>#DIV/0!</v>
      </c>
      <c r="V33" s="28">
        <v>0</v>
      </c>
      <c r="W33" s="28">
        <v>0</v>
      </c>
      <c r="X33" s="41" t="e">
        <f t="shared" si="3"/>
        <v>#DIV/0!</v>
      </c>
      <c r="Y33" s="28">
        <v>8</v>
      </c>
      <c r="Z33" s="28">
        <v>6</v>
      </c>
      <c r="AA33" s="41">
        <f t="shared" si="4"/>
        <v>75</v>
      </c>
      <c r="AB33" s="28">
        <v>4</v>
      </c>
      <c r="AC33" s="28">
        <v>3</v>
      </c>
      <c r="AD33" s="41">
        <f t="shared" si="5"/>
        <v>75</v>
      </c>
      <c r="AE33" s="28">
        <v>0</v>
      </c>
      <c r="AF33" s="28">
        <v>0</v>
      </c>
      <c r="AG33" s="41" t="e">
        <f t="shared" si="6"/>
        <v>#DIV/0!</v>
      </c>
      <c r="AH33" s="28" t="s">
        <v>114</v>
      </c>
      <c r="AI33" s="30" t="s">
        <v>868</v>
      </c>
      <c r="AJ33" s="26" t="s">
        <v>51</v>
      </c>
      <c r="AK33" s="55" t="s">
        <v>887</v>
      </c>
      <c r="AL33" s="56">
        <v>10</v>
      </c>
      <c r="AM33" s="55">
        <v>45385.274494837962</v>
      </c>
      <c r="AN33" s="55" t="s">
        <v>921</v>
      </c>
      <c r="AO33" s="27">
        <f t="shared" si="7"/>
        <v>530</v>
      </c>
      <c r="AP33" s="27" t="e">
        <v>#N/A</v>
      </c>
      <c r="AQ33" s="55" t="s">
        <v>872</v>
      </c>
      <c r="AR33" s="55" t="s">
        <v>872</v>
      </c>
      <c r="AS33" s="12"/>
      <c r="AT33" s="12"/>
      <c r="AU33" s="12"/>
      <c r="AV33" s="12"/>
    </row>
    <row r="34" spans="1:48" x14ac:dyDescent="0.25">
      <c r="A34" s="26">
        <v>248</v>
      </c>
      <c r="B34" s="26" t="s">
        <v>695</v>
      </c>
      <c r="C34" s="27" t="s">
        <v>148</v>
      </c>
      <c r="D34" s="26" t="s">
        <v>149</v>
      </c>
      <c r="E34" s="26" t="s">
        <v>150</v>
      </c>
      <c r="F34" s="26" t="s">
        <v>151</v>
      </c>
      <c r="G34" s="30" t="s">
        <v>151</v>
      </c>
      <c r="H34" s="26" t="s">
        <v>56</v>
      </c>
      <c r="I34" s="26" t="s">
        <v>57</v>
      </c>
      <c r="J34" s="26" t="s">
        <v>135</v>
      </c>
      <c r="K34" s="30" t="s">
        <v>866</v>
      </c>
      <c r="L34" s="30" t="s">
        <v>873</v>
      </c>
      <c r="M34" s="28">
        <v>99</v>
      </c>
      <c r="N34" s="28">
        <v>74</v>
      </c>
      <c r="O34" s="29">
        <f t="shared" si="0"/>
        <v>74.747474747474755</v>
      </c>
      <c r="P34" s="28">
        <v>5</v>
      </c>
      <c r="Q34" s="28">
        <v>1</v>
      </c>
      <c r="R34" s="41">
        <f t="shared" si="1"/>
        <v>20</v>
      </c>
      <c r="S34" s="28">
        <v>0</v>
      </c>
      <c r="T34" s="28">
        <v>0</v>
      </c>
      <c r="U34" s="41" t="e">
        <f t="shared" si="2"/>
        <v>#DIV/0!</v>
      </c>
      <c r="V34" s="28">
        <v>2</v>
      </c>
      <c r="W34" s="28">
        <v>2</v>
      </c>
      <c r="X34" s="41">
        <f t="shared" si="3"/>
        <v>100</v>
      </c>
      <c r="Y34" s="28">
        <v>41</v>
      </c>
      <c r="Z34" s="28">
        <v>25</v>
      </c>
      <c r="AA34" s="41">
        <f t="shared" si="4"/>
        <v>60.975609756097562</v>
      </c>
      <c r="AB34" s="28">
        <v>18</v>
      </c>
      <c r="AC34" s="28">
        <v>17</v>
      </c>
      <c r="AD34" s="41">
        <f t="shared" si="5"/>
        <v>94.444444444444443</v>
      </c>
      <c r="AE34" s="28">
        <v>33</v>
      </c>
      <c r="AF34" s="28">
        <v>29</v>
      </c>
      <c r="AG34" s="41">
        <f t="shared" si="6"/>
        <v>87.878787878787875</v>
      </c>
      <c r="AH34" s="28">
        <v>6</v>
      </c>
      <c r="AI34" s="30" t="s">
        <v>114</v>
      </c>
      <c r="AJ34" s="26" t="s">
        <v>51</v>
      </c>
      <c r="AK34" s="55" t="s">
        <v>869</v>
      </c>
      <c r="AL34" s="56">
        <v>54</v>
      </c>
      <c r="AM34" s="55">
        <v>45346.184470057873</v>
      </c>
      <c r="AN34" s="55" t="s">
        <v>888</v>
      </c>
      <c r="AO34" s="27">
        <f t="shared" si="7"/>
        <v>248</v>
      </c>
      <c r="AP34" s="27" t="s">
        <v>871</v>
      </c>
      <c r="AQ34" s="55" t="s">
        <v>877</v>
      </c>
      <c r="AR34" s="55" t="s">
        <v>906</v>
      </c>
      <c r="AS34" s="12"/>
      <c r="AT34" s="12"/>
      <c r="AU34" s="12"/>
      <c r="AV34" s="12"/>
    </row>
    <row r="35" spans="1:48" x14ac:dyDescent="0.25">
      <c r="A35" s="26">
        <v>383</v>
      </c>
      <c r="B35" s="26" t="s">
        <v>696</v>
      </c>
      <c r="C35" s="27" t="s">
        <v>152</v>
      </c>
      <c r="D35" s="26" t="s">
        <v>153</v>
      </c>
      <c r="E35" s="26" t="s">
        <v>144</v>
      </c>
      <c r="F35" s="26" t="s">
        <v>145</v>
      </c>
      <c r="G35" s="30" t="s">
        <v>145</v>
      </c>
      <c r="H35" s="26" t="s">
        <v>133</v>
      </c>
      <c r="I35" s="26" t="s">
        <v>134</v>
      </c>
      <c r="J35" s="26" t="s">
        <v>135</v>
      </c>
      <c r="K35" s="30" t="s">
        <v>866</v>
      </c>
      <c r="L35" s="30" t="s">
        <v>917</v>
      </c>
      <c r="M35" s="28">
        <v>23</v>
      </c>
      <c r="N35" s="28">
        <v>17</v>
      </c>
      <c r="O35" s="29">
        <f t="shared" si="0"/>
        <v>73.91304347826086</v>
      </c>
      <c r="P35" s="28">
        <v>1</v>
      </c>
      <c r="Q35" s="28">
        <v>0</v>
      </c>
      <c r="R35" s="41">
        <f t="shared" si="1"/>
        <v>0</v>
      </c>
      <c r="S35" s="28">
        <v>0</v>
      </c>
      <c r="T35" s="28">
        <v>0</v>
      </c>
      <c r="U35" s="41" t="e">
        <f t="shared" si="2"/>
        <v>#DIV/0!</v>
      </c>
      <c r="V35" s="28">
        <v>0</v>
      </c>
      <c r="W35" s="28">
        <v>0</v>
      </c>
      <c r="X35" s="41" t="e">
        <f t="shared" si="3"/>
        <v>#DIV/0!</v>
      </c>
      <c r="Y35" s="28">
        <v>8</v>
      </c>
      <c r="Z35" s="28">
        <v>7</v>
      </c>
      <c r="AA35" s="41">
        <f t="shared" si="4"/>
        <v>87.5</v>
      </c>
      <c r="AB35" s="28">
        <v>14</v>
      </c>
      <c r="AC35" s="28">
        <v>10</v>
      </c>
      <c r="AD35" s="41">
        <f t="shared" si="5"/>
        <v>71.428571428571431</v>
      </c>
      <c r="AE35" s="28">
        <v>0</v>
      </c>
      <c r="AF35" s="28">
        <v>0</v>
      </c>
      <c r="AG35" s="41" t="e">
        <f t="shared" si="6"/>
        <v>#DIV/0!</v>
      </c>
      <c r="AH35" s="28">
        <v>0</v>
      </c>
      <c r="AI35" s="30" t="s">
        <v>868</v>
      </c>
      <c r="AJ35" s="26" t="s">
        <v>51</v>
      </c>
      <c r="AK35" s="55" t="s">
        <v>869</v>
      </c>
      <c r="AL35" s="56">
        <v>30</v>
      </c>
      <c r="AM35" s="55">
        <v>45355.242757962966</v>
      </c>
      <c r="AN35" s="55" t="s">
        <v>918</v>
      </c>
      <c r="AO35" s="27">
        <f t="shared" si="7"/>
        <v>383</v>
      </c>
      <c r="AP35" s="27" t="s">
        <v>871</v>
      </c>
      <c r="AQ35" s="55" t="s">
        <v>877</v>
      </c>
      <c r="AR35" s="55" t="s">
        <v>919</v>
      </c>
      <c r="AS35" s="12"/>
      <c r="AT35" s="12"/>
      <c r="AU35" s="12"/>
      <c r="AV35" s="12"/>
    </row>
    <row r="36" spans="1:48" x14ac:dyDescent="0.25">
      <c r="A36" s="26">
        <v>409</v>
      </c>
      <c r="B36" s="26" t="s">
        <v>697</v>
      </c>
      <c r="C36" s="27" t="s">
        <v>154</v>
      </c>
      <c r="D36" s="26" t="s">
        <v>155</v>
      </c>
      <c r="E36" s="26" t="s">
        <v>131</v>
      </c>
      <c r="F36" s="26" t="s">
        <v>132</v>
      </c>
      <c r="G36" s="30" t="s">
        <v>132</v>
      </c>
      <c r="H36" s="26" t="s">
        <v>133</v>
      </c>
      <c r="I36" s="26" t="s">
        <v>134</v>
      </c>
      <c r="J36" s="26" t="s">
        <v>135</v>
      </c>
      <c r="K36" s="30" t="s">
        <v>866</v>
      </c>
      <c r="L36" s="30" t="s">
        <v>917</v>
      </c>
      <c r="M36" s="28">
        <v>11</v>
      </c>
      <c r="N36" s="28">
        <v>8</v>
      </c>
      <c r="O36" s="29">
        <f t="shared" si="0"/>
        <v>72.727272727272734</v>
      </c>
      <c r="P36" s="28">
        <v>0</v>
      </c>
      <c r="Q36" s="28">
        <v>0</v>
      </c>
      <c r="R36" s="41" t="e">
        <f t="shared" si="1"/>
        <v>#DIV/0!</v>
      </c>
      <c r="S36" s="28">
        <v>0</v>
      </c>
      <c r="T36" s="28">
        <v>0</v>
      </c>
      <c r="U36" s="41" t="e">
        <f t="shared" si="2"/>
        <v>#DIV/0!</v>
      </c>
      <c r="V36" s="28">
        <v>0</v>
      </c>
      <c r="W36" s="28">
        <v>0</v>
      </c>
      <c r="X36" s="41" t="e">
        <f t="shared" si="3"/>
        <v>#DIV/0!</v>
      </c>
      <c r="Y36" s="28">
        <v>6</v>
      </c>
      <c r="Z36" s="28">
        <v>4</v>
      </c>
      <c r="AA36" s="41">
        <f t="shared" si="4"/>
        <v>66.666666666666657</v>
      </c>
      <c r="AB36" s="28">
        <v>0</v>
      </c>
      <c r="AC36" s="28">
        <v>0</v>
      </c>
      <c r="AD36" s="41" t="e">
        <f t="shared" si="5"/>
        <v>#DIV/0!</v>
      </c>
      <c r="AE36" s="28">
        <v>5</v>
      </c>
      <c r="AF36" s="28">
        <v>4</v>
      </c>
      <c r="AG36" s="41">
        <f t="shared" si="6"/>
        <v>80</v>
      </c>
      <c r="AH36" s="28">
        <v>0</v>
      </c>
      <c r="AI36" s="30" t="s">
        <v>868</v>
      </c>
      <c r="AJ36" s="26" t="s">
        <v>51</v>
      </c>
      <c r="AK36" s="55" t="s">
        <v>920</v>
      </c>
      <c r="AL36" s="56">
        <v>3</v>
      </c>
      <c r="AM36" s="55">
        <v>45355.355088460645</v>
      </c>
      <c r="AN36" s="55" t="s">
        <v>918</v>
      </c>
      <c r="AO36" s="27">
        <f t="shared" si="7"/>
        <v>409</v>
      </c>
      <c r="AP36" s="27" t="s">
        <v>871</v>
      </c>
      <c r="AQ36" s="55" t="s">
        <v>877</v>
      </c>
      <c r="AR36" s="55" t="s">
        <v>919</v>
      </c>
      <c r="AS36" s="12"/>
      <c r="AT36" s="12"/>
      <c r="AU36" s="12"/>
      <c r="AV36" s="12"/>
    </row>
    <row r="37" spans="1:48" x14ac:dyDescent="0.25">
      <c r="A37" s="26">
        <v>416</v>
      </c>
      <c r="B37" s="26" t="s">
        <v>698</v>
      </c>
      <c r="C37" s="27" t="s">
        <v>156</v>
      </c>
      <c r="D37" s="26" t="s">
        <v>157</v>
      </c>
      <c r="E37" s="26" t="s">
        <v>131</v>
      </c>
      <c r="F37" s="26" t="s">
        <v>132</v>
      </c>
      <c r="G37" s="30" t="s">
        <v>132</v>
      </c>
      <c r="H37" s="26" t="s">
        <v>133</v>
      </c>
      <c r="I37" s="26" t="s">
        <v>134</v>
      </c>
      <c r="J37" s="26" t="s">
        <v>135</v>
      </c>
      <c r="K37" s="30" t="s">
        <v>866</v>
      </c>
      <c r="L37" s="30" t="s">
        <v>917</v>
      </c>
      <c r="M37" s="28">
        <v>7</v>
      </c>
      <c r="N37" s="28">
        <v>5</v>
      </c>
      <c r="O37" s="29">
        <f t="shared" si="0"/>
        <v>71.428571428571431</v>
      </c>
      <c r="P37" s="28">
        <v>0</v>
      </c>
      <c r="Q37" s="28">
        <v>0</v>
      </c>
      <c r="R37" s="41" t="e">
        <f t="shared" si="1"/>
        <v>#DIV/0!</v>
      </c>
      <c r="S37" s="28">
        <v>0</v>
      </c>
      <c r="T37" s="28">
        <v>0</v>
      </c>
      <c r="U37" s="41" t="e">
        <f t="shared" si="2"/>
        <v>#DIV/0!</v>
      </c>
      <c r="V37" s="28">
        <v>0</v>
      </c>
      <c r="W37" s="28">
        <v>0</v>
      </c>
      <c r="X37" s="41" t="e">
        <f t="shared" si="3"/>
        <v>#DIV/0!</v>
      </c>
      <c r="Y37" s="28">
        <v>3</v>
      </c>
      <c r="Z37" s="28">
        <v>2</v>
      </c>
      <c r="AA37" s="41">
        <f t="shared" si="4"/>
        <v>66.666666666666657</v>
      </c>
      <c r="AB37" s="28">
        <v>0</v>
      </c>
      <c r="AC37" s="28">
        <v>0</v>
      </c>
      <c r="AD37" s="41" t="e">
        <f t="shared" si="5"/>
        <v>#DIV/0!</v>
      </c>
      <c r="AE37" s="28">
        <v>4</v>
      </c>
      <c r="AF37" s="28">
        <v>3</v>
      </c>
      <c r="AG37" s="41">
        <f t="shared" si="6"/>
        <v>75</v>
      </c>
      <c r="AH37" s="28">
        <v>0</v>
      </c>
      <c r="AI37" s="30" t="s">
        <v>868</v>
      </c>
      <c r="AJ37" s="26" t="s">
        <v>51</v>
      </c>
      <c r="AK37" s="55" t="s">
        <v>920</v>
      </c>
      <c r="AL37" s="56">
        <v>3</v>
      </c>
      <c r="AM37" s="55">
        <v>45355.375757789348</v>
      </c>
      <c r="AN37" s="55" t="s">
        <v>918</v>
      </c>
      <c r="AO37" s="27">
        <f t="shared" si="7"/>
        <v>416</v>
      </c>
      <c r="AP37" s="27">
        <v>0</v>
      </c>
      <c r="AQ37" s="55" t="s">
        <v>877</v>
      </c>
      <c r="AR37" s="55" t="s">
        <v>919</v>
      </c>
      <c r="AS37" s="12"/>
      <c r="AT37" s="12"/>
      <c r="AU37" s="12"/>
      <c r="AV37" s="12"/>
    </row>
    <row r="38" spans="1:48" x14ac:dyDescent="0.25">
      <c r="A38" s="26">
        <v>524</v>
      </c>
      <c r="B38" s="26" t="s">
        <v>699</v>
      </c>
      <c r="C38" s="27" t="s">
        <v>158</v>
      </c>
      <c r="D38" s="26" t="s">
        <v>159</v>
      </c>
      <c r="E38" s="26" t="s">
        <v>144</v>
      </c>
      <c r="F38" s="26" t="s">
        <v>145</v>
      </c>
      <c r="G38" s="30" t="s">
        <v>145</v>
      </c>
      <c r="H38" s="26" t="s">
        <v>133</v>
      </c>
      <c r="I38" s="26" t="s">
        <v>134</v>
      </c>
      <c r="J38" s="26" t="s">
        <v>135</v>
      </c>
      <c r="K38" s="30" t="s">
        <v>866</v>
      </c>
      <c r="L38" s="30" t="s">
        <v>917</v>
      </c>
      <c r="M38" s="28">
        <v>10</v>
      </c>
      <c r="N38" s="28">
        <v>7</v>
      </c>
      <c r="O38" s="29">
        <f t="shared" si="0"/>
        <v>70</v>
      </c>
      <c r="P38" s="28">
        <v>0</v>
      </c>
      <c r="Q38" s="28">
        <v>0</v>
      </c>
      <c r="R38" s="41" t="e">
        <f t="shared" si="1"/>
        <v>#DIV/0!</v>
      </c>
      <c r="S38" s="28">
        <v>0</v>
      </c>
      <c r="T38" s="28">
        <v>0</v>
      </c>
      <c r="U38" s="41" t="e">
        <f t="shared" si="2"/>
        <v>#DIV/0!</v>
      </c>
      <c r="V38" s="28">
        <v>0</v>
      </c>
      <c r="W38" s="28">
        <v>0</v>
      </c>
      <c r="X38" s="41" t="e">
        <f t="shared" si="3"/>
        <v>#DIV/0!</v>
      </c>
      <c r="Y38" s="28">
        <v>6</v>
      </c>
      <c r="Z38" s="28">
        <v>5</v>
      </c>
      <c r="AA38" s="41">
        <f t="shared" si="4"/>
        <v>83.333333333333343</v>
      </c>
      <c r="AB38" s="28">
        <v>4</v>
      </c>
      <c r="AC38" s="28">
        <v>2</v>
      </c>
      <c r="AD38" s="41">
        <f t="shared" si="5"/>
        <v>50</v>
      </c>
      <c r="AE38" s="28">
        <v>0</v>
      </c>
      <c r="AF38" s="28">
        <v>0</v>
      </c>
      <c r="AG38" s="41" t="e">
        <f t="shared" si="6"/>
        <v>#DIV/0!</v>
      </c>
      <c r="AH38" s="28">
        <v>0</v>
      </c>
      <c r="AI38" s="30" t="s">
        <v>868</v>
      </c>
      <c r="AJ38" s="26" t="s">
        <v>51</v>
      </c>
      <c r="AK38" s="55" t="s">
        <v>887</v>
      </c>
      <c r="AL38" s="56">
        <v>8</v>
      </c>
      <c r="AM38" s="55">
        <v>45377.304381203707</v>
      </c>
      <c r="AN38" s="55" t="s">
        <v>922</v>
      </c>
      <c r="AO38" s="27">
        <f t="shared" si="7"/>
        <v>524</v>
      </c>
      <c r="AP38" s="27">
        <v>0</v>
      </c>
      <c r="AQ38" s="55" t="s">
        <v>872</v>
      </c>
      <c r="AR38" s="55" t="s">
        <v>903</v>
      </c>
      <c r="AS38" s="12"/>
      <c r="AT38" s="12"/>
      <c r="AU38" s="12"/>
      <c r="AV38" s="12"/>
    </row>
    <row r="39" spans="1:48" x14ac:dyDescent="0.25">
      <c r="A39" s="26">
        <v>412</v>
      </c>
      <c r="B39" s="26" t="s">
        <v>700</v>
      </c>
      <c r="C39" s="27" t="s">
        <v>160</v>
      </c>
      <c r="D39" s="26" t="s">
        <v>161</v>
      </c>
      <c r="E39" s="26" t="s">
        <v>131</v>
      </c>
      <c r="F39" s="26" t="s">
        <v>132</v>
      </c>
      <c r="G39" s="30" t="s">
        <v>132</v>
      </c>
      <c r="H39" s="26" t="s">
        <v>133</v>
      </c>
      <c r="I39" s="26" t="s">
        <v>134</v>
      </c>
      <c r="J39" s="26" t="s">
        <v>135</v>
      </c>
      <c r="K39" s="30" t="s">
        <v>866</v>
      </c>
      <c r="L39" s="30" t="s">
        <v>917</v>
      </c>
      <c r="M39" s="28">
        <v>13</v>
      </c>
      <c r="N39" s="28">
        <v>9</v>
      </c>
      <c r="O39" s="29">
        <f t="shared" si="0"/>
        <v>69.230769230769226</v>
      </c>
      <c r="P39" s="28">
        <v>0</v>
      </c>
      <c r="Q39" s="28">
        <v>0</v>
      </c>
      <c r="R39" s="41" t="e">
        <f t="shared" si="1"/>
        <v>#DIV/0!</v>
      </c>
      <c r="S39" s="28">
        <v>0</v>
      </c>
      <c r="T39" s="28">
        <v>0</v>
      </c>
      <c r="U39" s="41" t="e">
        <f t="shared" si="2"/>
        <v>#DIV/0!</v>
      </c>
      <c r="V39" s="28">
        <v>0</v>
      </c>
      <c r="W39" s="28">
        <v>0</v>
      </c>
      <c r="X39" s="41" t="e">
        <f t="shared" si="3"/>
        <v>#DIV/0!</v>
      </c>
      <c r="Y39" s="28">
        <v>5</v>
      </c>
      <c r="Z39" s="28">
        <v>4</v>
      </c>
      <c r="AA39" s="41">
        <f t="shared" si="4"/>
        <v>80</v>
      </c>
      <c r="AB39" s="28">
        <v>0</v>
      </c>
      <c r="AC39" s="28">
        <v>0</v>
      </c>
      <c r="AD39" s="41" t="e">
        <f t="shared" si="5"/>
        <v>#DIV/0!</v>
      </c>
      <c r="AE39" s="28">
        <v>8</v>
      </c>
      <c r="AF39" s="28">
        <v>5</v>
      </c>
      <c r="AG39" s="41">
        <f t="shared" si="6"/>
        <v>62.5</v>
      </c>
      <c r="AH39" s="28">
        <v>0</v>
      </c>
      <c r="AI39" s="30" t="s">
        <v>868</v>
      </c>
      <c r="AJ39" s="26" t="s">
        <v>51</v>
      </c>
      <c r="AK39" s="55" t="s">
        <v>920</v>
      </c>
      <c r="AL39" s="56">
        <v>5</v>
      </c>
      <c r="AM39" s="55">
        <v>45355.362998379627</v>
      </c>
      <c r="AN39" s="55" t="s">
        <v>918</v>
      </c>
      <c r="AO39" s="27">
        <f t="shared" si="7"/>
        <v>412</v>
      </c>
      <c r="AP39" s="27" t="s">
        <v>871</v>
      </c>
      <c r="AQ39" s="55" t="s">
        <v>877</v>
      </c>
      <c r="AR39" s="55" t="s">
        <v>919</v>
      </c>
      <c r="AS39" s="12"/>
      <c r="AT39" s="12"/>
      <c r="AU39" s="12"/>
      <c r="AV39" s="12"/>
    </row>
    <row r="40" spans="1:48" x14ac:dyDescent="0.25">
      <c r="A40" s="26">
        <v>526</v>
      </c>
      <c r="B40" s="26" t="s">
        <v>701</v>
      </c>
      <c r="C40" s="27" t="s">
        <v>162</v>
      </c>
      <c r="D40" s="26" t="s">
        <v>163</v>
      </c>
      <c r="E40" s="26" t="s">
        <v>144</v>
      </c>
      <c r="F40" s="26" t="s">
        <v>145</v>
      </c>
      <c r="G40" s="30" t="s">
        <v>145</v>
      </c>
      <c r="H40" s="26" t="s">
        <v>133</v>
      </c>
      <c r="I40" s="26" t="s">
        <v>134</v>
      </c>
      <c r="J40" s="26" t="s">
        <v>135</v>
      </c>
      <c r="K40" s="30" t="s">
        <v>866</v>
      </c>
      <c r="L40" s="30" t="s">
        <v>917</v>
      </c>
      <c r="M40" s="28">
        <v>53</v>
      </c>
      <c r="N40" s="28">
        <v>35</v>
      </c>
      <c r="O40" s="29">
        <f t="shared" si="0"/>
        <v>66.037735849056602</v>
      </c>
      <c r="P40" s="28">
        <v>1</v>
      </c>
      <c r="Q40" s="28">
        <v>1</v>
      </c>
      <c r="R40" s="41">
        <f t="shared" si="1"/>
        <v>100</v>
      </c>
      <c r="S40" s="28">
        <v>6</v>
      </c>
      <c r="T40" s="28">
        <v>3</v>
      </c>
      <c r="U40" s="41">
        <f t="shared" si="2"/>
        <v>50</v>
      </c>
      <c r="V40" s="28">
        <v>6</v>
      </c>
      <c r="W40" s="28">
        <v>6</v>
      </c>
      <c r="X40" s="41">
        <f t="shared" si="3"/>
        <v>100</v>
      </c>
      <c r="Y40" s="28">
        <v>31</v>
      </c>
      <c r="Z40" s="28">
        <v>17</v>
      </c>
      <c r="AA40" s="41">
        <f t="shared" si="4"/>
        <v>54.838709677419352</v>
      </c>
      <c r="AB40" s="28">
        <v>8</v>
      </c>
      <c r="AC40" s="28">
        <v>7</v>
      </c>
      <c r="AD40" s="41">
        <f t="shared" si="5"/>
        <v>87.5</v>
      </c>
      <c r="AE40" s="28">
        <v>1</v>
      </c>
      <c r="AF40" s="28">
        <v>1</v>
      </c>
      <c r="AG40" s="41">
        <f t="shared" si="6"/>
        <v>100</v>
      </c>
      <c r="AH40" s="28">
        <v>0</v>
      </c>
      <c r="AI40" s="30" t="s">
        <v>868</v>
      </c>
      <c r="AJ40" s="26" t="s">
        <v>51</v>
      </c>
      <c r="AK40" s="55" t="s">
        <v>887</v>
      </c>
      <c r="AL40" s="56">
        <v>40</v>
      </c>
      <c r="AM40" s="55">
        <v>45379.155895185184</v>
      </c>
      <c r="AN40" s="55" t="s">
        <v>923</v>
      </c>
      <c r="AO40" s="27">
        <f t="shared" si="7"/>
        <v>526</v>
      </c>
      <c r="AP40" s="27">
        <v>0</v>
      </c>
      <c r="AQ40" s="55" t="s">
        <v>872</v>
      </c>
      <c r="AR40" s="55" t="s">
        <v>903</v>
      </c>
      <c r="AS40" s="12"/>
      <c r="AT40" s="12"/>
      <c r="AU40" s="12"/>
      <c r="AV40" s="12"/>
    </row>
    <row r="41" spans="1:48" x14ac:dyDescent="0.25">
      <c r="A41" s="26">
        <v>396</v>
      </c>
      <c r="B41" s="26" t="s">
        <v>702</v>
      </c>
      <c r="C41" s="27" t="s">
        <v>164</v>
      </c>
      <c r="D41" s="26" t="s">
        <v>165</v>
      </c>
      <c r="E41" s="26" t="s">
        <v>131</v>
      </c>
      <c r="F41" s="26" t="s">
        <v>132</v>
      </c>
      <c r="G41" s="30" t="s">
        <v>132</v>
      </c>
      <c r="H41" s="26" t="s">
        <v>133</v>
      </c>
      <c r="I41" s="26" t="s">
        <v>134</v>
      </c>
      <c r="J41" s="26" t="s">
        <v>135</v>
      </c>
      <c r="K41" s="30" t="s">
        <v>866</v>
      </c>
      <c r="L41" s="30" t="s">
        <v>917</v>
      </c>
      <c r="M41" s="28">
        <v>50</v>
      </c>
      <c r="N41" s="28">
        <v>33</v>
      </c>
      <c r="O41" s="29">
        <f t="shared" si="0"/>
        <v>66</v>
      </c>
      <c r="P41" s="28">
        <v>2</v>
      </c>
      <c r="Q41" s="28">
        <v>2</v>
      </c>
      <c r="R41" s="41">
        <f t="shared" si="1"/>
        <v>100</v>
      </c>
      <c r="S41" s="28">
        <v>1</v>
      </c>
      <c r="T41" s="28">
        <v>0</v>
      </c>
      <c r="U41" s="41">
        <f t="shared" si="2"/>
        <v>0</v>
      </c>
      <c r="V41" s="28">
        <v>0</v>
      </c>
      <c r="W41" s="28">
        <v>0</v>
      </c>
      <c r="X41" s="41" t="e">
        <f t="shared" si="3"/>
        <v>#DIV/0!</v>
      </c>
      <c r="Y41" s="28">
        <v>24</v>
      </c>
      <c r="Z41" s="28">
        <v>9</v>
      </c>
      <c r="AA41" s="41">
        <f t="shared" si="4"/>
        <v>37.5</v>
      </c>
      <c r="AB41" s="28">
        <v>23</v>
      </c>
      <c r="AC41" s="28">
        <v>22</v>
      </c>
      <c r="AD41" s="41">
        <f t="shared" si="5"/>
        <v>95.652173913043484</v>
      </c>
      <c r="AE41" s="28">
        <v>0</v>
      </c>
      <c r="AF41" s="28">
        <v>0</v>
      </c>
      <c r="AG41" s="41" t="e">
        <f t="shared" si="6"/>
        <v>#DIV/0!</v>
      </c>
      <c r="AH41" s="28">
        <v>0</v>
      </c>
      <c r="AI41" s="30" t="s">
        <v>868</v>
      </c>
      <c r="AJ41" s="26" t="s">
        <v>51</v>
      </c>
      <c r="AK41" s="55" t="s">
        <v>869</v>
      </c>
      <c r="AL41" s="56">
        <v>0</v>
      </c>
      <c r="AM41" s="55">
        <v>45355.32616571759</v>
      </c>
      <c r="AN41" s="55" t="s">
        <v>918</v>
      </c>
      <c r="AO41" s="27">
        <f t="shared" si="7"/>
        <v>396</v>
      </c>
      <c r="AP41" s="27" t="s">
        <v>871</v>
      </c>
      <c r="AQ41" s="55" t="s">
        <v>877</v>
      </c>
      <c r="AR41" s="55" t="s">
        <v>919</v>
      </c>
      <c r="AS41" s="12"/>
      <c r="AT41" s="12"/>
      <c r="AU41" s="12"/>
      <c r="AV41" s="12"/>
    </row>
    <row r="42" spans="1:48" x14ac:dyDescent="0.25">
      <c r="A42" s="26">
        <v>447</v>
      </c>
      <c r="B42" s="26" t="s">
        <v>703</v>
      </c>
      <c r="C42" s="27" t="s">
        <v>166</v>
      </c>
      <c r="D42" s="26" t="s">
        <v>167</v>
      </c>
      <c r="E42" s="26" t="s">
        <v>168</v>
      </c>
      <c r="F42" s="26" t="s">
        <v>169</v>
      </c>
      <c r="G42" s="30" t="s">
        <v>170</v>
      </c>
      <c r="H42" s="26" t="s">
        <v>133</v>
      </c>
      <c r="I42" s="26" t="s">
        <v>134</v>
      </c>
      <c r="J42" s="26" t="s">
        <v>135</v>
      </c>
      <c r="K42" s="30" t="s">
        <v>866</v>
      </c>
      <c r="L42" s="30" t="s">
        <v>917</v>
      </c>
      <c r="M42" s="28">
        <v>72</v>
      </c>
      <c r="N42" s="28">
        <v>47</v>
      </c>
      <c r="O42" s="29">
        <f t="shared" si="0"/>
        <v>65.277777777777786</v>
      </c>
      <c r="P42" s="28">
        <v>7</v>
      </c>
      <c r="Q42" s="28">
        <v>5</v>
      </c>
      <c r="R42" s="41">
        <f t="shared" si="1"/>
        <v>71.428571428571431</v>
      </c>
      <c r="S42" s="28">
        <v>20</v>
      </c>
      <c r="T42" s="28">
        <v>14</v>
      </c>
      <c r="U42" s="41">
        <f t="shared" si="2"/>
        <v>70</v>
      </c>
      <c r="V42" s="28">
        <v>3</v>
      </c>
      <c r="W42" s="28">
        <v>3</v>
      </c>
      <c r="X42" s="41">
        <f t="shared" si="3"/>
        <v>100</v>
      </c>
      <c r="Y42" s="28">
        <v>38</v>
      </c>
      <c r="Z42" s="28">
        <v>22</v>
      </c>
      <c r="AA42" s="41">
        <f t="shared" si="4"/>
        <v>57.894736842105267</v>
      </c>
      <c r="AB42" s="28">
        <v>2</v>
      </c>
      <c r="AC42" s="28">
        <v>1</v>
      </c>
      <c r="AD42" s="41">
        <f t="shared" si="5"/>
        <v>50</v>
      </c>
      <c r="AE42" s="28">
        <v>2</v>
      </c>
      <c r="AF42" s="28">
        <v>2</v>
      </c>
      <c r="AG42" s="41">
        <f t="shared" si="6"/>
        <v>100</v>
      </c>
      <c r="AH42" s="28">
        <v>0</v>
      </c>
      <c r="AI42" s="30" t="s">
        <v>868</v>
      </c>
      <c r="AJ42" s="26" t="s">
        <v>51</v>
      </c>
      <c r="AK42" s="55" t="s">
        <v>887</v>
      </c>
      <c r="AL42" s="56">
        <v>44</v>
      </c>
      <c r="AM42" s="55">
        <v>45357.335113333334</v>
      </c>
      <c r="AN42" s="55" t="s">
        <v>876</v>
      </c>
      <c r="AO42" s="27">
        <f t="shared" si="7"/>
        <v>447</v>
      </c>
      <c r="AP42" s="27">
        <v>0</v>
      </c>
      <c r="AQ42" s="55" t="s">
        <v>877</v>
      </c>
      <c r="AR42" s="55" t="s">
        <v>919</v>
      </c>
      <c r="AS42" s="12"/>
      <c r="AT42" s="12"/>
      <c r="AU42" s="12"/>
      <c r="AV42" s="12"/>
    </row>
    <row r="43" spans="1:48" x14ac:dyDescent="0.25">
      <c r="A43" s="26">
        <v>362</v>
      </c>
      <c r="B43" s="26" t="s">
        <v>704</v>
      </c>
      <c r="C43" s="27" t="s">
        <v>171</v>
      </c>
      <c r="D43" s="26" t="s">
        <v>172</v>
      </c>
      <c r="E43" s="26" t="s">
        <v>168</v>
      </c>
      <c r="F43" s="26" t="s">
        <v>169</v>
      </c>
      <c r="G43" s="30" t="s">
        <v>173</v>
      </c>
      <c r="H43" s="26" t="s">
        <v>133</v>
      </c>
      <c r="I43" s="26" t="s">
        <v>134</v>
      </c>
      <c r="J43" s="26" t="s">
        <v>135</v>
      </c>
      <c r="K43" s="30" t="s">
        <v>866</v>
      </c>
      <c r="L43" s="30" t="s">
        <v>917</v>
      </c>
      <c r="M43" s="28">
        <v>109</v>
      </c>
      <c r="N43" s="28">
        <v>69</v>
      </c>
      <c r="O43" s="29">
        <f t="shared" si="0"/>
        <v>63.302752293577981</v>
      </c>
      <c r="P43" s="28">
        <v>7</v>
      </c>
      <c r="Q43" s="28">
        <v>2</v>
      </c>
      <c r="R43" s="41">
        <f t="shared" si="1"/>
        <v>28.571428571428569</v>
      </c>
      <c r="S43" s="28">
        <v>1</v>
      </c>
      <c r="T43" s="28">
        <v>1</v>
      </c>
      <c r="U43" s="41">
        <f t="shared" si="2"/>
        <v>100</v>
      </c>
      <c r="V43" s="28">
        <v>3</v>
      </c>
      <c r="W43" s="28">
        <v>3</v>
      </c>
      <c r="X43" s="41">
        <f t="shared" si="3"/>
        <v>100</v>
      </c>
      <c r="Y43" s="28">
        <v>33</v>
      </c>
      <c r="Z43" s="28">
        <v>23</v>
      </c>
      <c r="AA43" s="41">
        <f t="shared" si="4"/>
        <v>69.696969696969703</v>
      </c>
      <c r="AB43" s="28">
        <v>21</v>
      </c>
      <c r="AC43" s="28">
        <v>19</v>
      </c>
      <c r="AD43" s="41">
        <f t="shared" si="5"/>
        <v>90.476190476190482</v>
      </c>
      <c r="AE43" s="28">
        <v>44</v>
      </c>
      <c r="AF43" s="28">
        <v>21</v>
      </c>
      <c r="AG43" s="41">
        <f t="shared" si="6"/>
        <v>47.727272727272727</v>
      </c>
      <c r="AH43" s="28">
        <v>0</v>
      </c>
      <c r="AI43" s="30" t="s">
        <v>868</v>
      </c>
      <c r="AJ43" s="26" t="s">
        <v>51</v>
      </c>
      <c r="AK43" s="55" t="s">
        <v>869</v>
      </c>
      <c r="AL43" s="56">
        <v>63</v>
      </c>
      <c r="AM43" s="55">
        <v>45355.152957835649</v>
      </c>
      <c r="AN43" s="55" t="s">
        <v>918</v>
      </c>
      <c r="AO43" s="27">
        <f t="shared" si="7"/>
        <v>362</v>
      </c>
      <c r="AP43" s="27" t="s">
        <v>871</v>
      </c>
      <c r="AQ43" s="55" t="s">
        <v>877</v>
      </c>
      <c r="AR43" s="55" t="s">
        <v>919</v>
      </c>
      <c r="AS43" s="12"/>
      <c r="AT43" s="12"/>
      <c r="AU43" s="12"/>
      <c r="AV43" s="12"/>
    </row>
    <row r="44" spans="1:48" x14ac:dyDescent="0.25">
      <c r="A44" s="26">
        <v>442</v>
      </c>
      <c r="B44" s="26" t="s">
        <v>705</v>
      </c>
      <c r="C44" s="27" t="s">
        <v>174</v>
      </c>
      <c r="D44" s="26" t="s">
        <v>175</v>
      </c>
      <c r="E44" s="26" t="s">
        <v>176</v>
      </c>
      <c r="F44" s="26" t="s">
        <v>177</v>
      </c>
      <c r="G44" s="30" t="s">
        <v>177</v>
      </c>
      <c r="H44" s="26" t="s">
        <v>133</v>
      </c>
      <c r="I44" s="26" t="s">
        <v>134</v>
      </c>
      <c r="J44" s="26" t="s">
        <v>135</v>
      </c>
      <c r="K44" s="30" t="s">
        <v>866</v>
      </c>
      <c r="L44" s="30" t="s">
        <v>917</v>
      </c>
      <c r="M44" s="28">
        <v>108</v>
      </c>
      <c r="N44" s="28">
        <v>66</v>
      </c>
      <c r="O44" s="29">
        <f t="shared" si="0"/>
        <v>61.111111111111114</v>
      </c>
      <c r="P44" s="28">
        <v>10</v>
      </c>
      <c r="Q44" s="28">
        <v>8</v>
      </c>
      <c r="R44" s="41">
        <f t="shared" si="1"/>
        <v>80</v>
      </c>
      <c r="S44" s="28">
        <v>43</v>
      </c>
      <c r="T44" s="28">
        <v>11</v>
      </c>
      <c r="U44" s="41">
        <f t="shared" si="2"/>
        <v>25.581395348837212</v>
      </c>
      <c r="V44" s="28">
        <v>7</v>
      </c>
      <c r="W44" s="28">
        <v>1</v>
      </c>
      <c r="X44" s="41">
        <f t="shared" si="3"/>
        <v>14.285714285714285</v>
      </c>
      <c r="Y44" s="28">
        <v>43</v>
      </c>
      <c r="Z44" s="28">
        <v>41</v>
      </c>
      <c r="AA44" s="41">
        <f t="shared" si="4"/>
        <v>95.348837209302332</v>
      </c>
      <c r="AB44" s="28">
        <v>4</v>
      </c>
      <c r="AC44" s="28">
        <v>4</v>
      </c>
      <c r="AD44" s="41">
        <f t="shared" si="5"/>
        <v>100</v>
      </c>
      <c r="AE44" s="28">
        <v>1</v>
      </c>
      <c r="AF44" s="28">
        <v>1</v>
      </c>
      <c r="AG44" s="41">
        <f t="shared" si="6"/>
        <v>100</v>
      </c>
      <c r="AH44" s="28">
        <v>0</v>
      </c>
      <c r="AI44" s="30" t="s">
        <v>868</v>
      </c>
      <c r="AJ44" s="26" t="s">
        <v>51</v>
      </c>
      <c r="AK44" s="55" t="s">
        <v>887</v>
      </c>
      <c r="AL44" s="56">
        <v>44</v>
      </c>
      <c r="AM44" s="55">
        <v>45357.201632847224</v>
      </c>
      <c r="AN44" s="55" t="s">
        <v>876</v>
      </c>
      <c r="AO44" s="27">
        <f t="shared" si="7"/>
        <v>442</v>
      </c>
      <c r="AP44" s="27">
        <v>0</v>
      </c>
      <c r="AQ44" s="55" t="s">
        <v>877</v>
      </c>
      <c r="AR44" s="55" t="s">
        <v>919</v>
      </c>
      <c r="AS44" s="12"/>
      <c r="AT44" s="12"/>
      <c r="AU44" s="12"/>
      <c r="AV44" s="12"/>
    </row>
    <row r="45" spans="1:48" x14ac:dyDescent="0.25">
      <c r="A45" s="26">
        <v>361</v>
      </c>
      <c r="B45" s="26" t="s">
        <v>706</v>
      </c>
      <c r="C45" s="27" t="s">
        <v>178</v>
      </c>
      <c r="D45" s="26" t="s">
        <v>179</v>
      </c>
      <c r="E45" s="26" t="s">
        <v>168</v>
      </c>
      <c r="F45" s="26" t="s">
        <v>169</v>
      </c>
      <c r="G45" s="30" t="s">
        <v>173</v>
      </c>
      <c r="H45" s="26" t="s">
        <v>133</v>
      </c>
      <c r="I45" s="26" t="s">
        <v>134</v>
      </c>
      <c r="J45" s="26" t="s">
        <v>135</v>
      </c>
      <c r="K45" s="30" t="s">
        <v>866</v>
      </c>
      <c r="L45" s="30" t="s">
        <v>917</v>
      </c>
      <c r="M45" s="28">
        <v>23</v>
      </c>
      <c r="N45" s="28">
        <v>14</v>
      </c>
      <c r="O45" s="29">
        <f t="shared" si="0"/>
        <v>60.869565217391312</v>
      </c>
      <c r="P45" s="28">
        <v>3</v>
      </c>
      <c r="Q45" s="28">
        <v>1</v>
      </c>
      <c r="R45" s="41">
        <f t="shared" si="1"/>
        <v>33.333333333333329</v>
      </c>
      <c r="S45" s="28">
        <v>0</v>
      </c>
      <c r="T45" s="28">
        <v>0</v>
      </c>
      <c r="U45" s="41" t="e">
        <f t="shared" si="2"/>
        <v>#DIV/0!</v>
      </c>
      <c r="V45" s="28">
        <v>1</v>
      </c>
      <c r="W45" s="28">
        <v>1</v>
      </c>
      <c r="X45" s="41">
        <f t="shared" si="3"/>
        <v>100</v>
      </c>
      <c r="Y45" s="28">
        <v>14</v>
      </c>
      <c r="Z45" s="28">
        <v>9</v>
      </c>
      <c r="AA45" s="41">
        <f t="shared" si="4"/>
        <v>64.285714285714292</v>
      </c>
      <c r="AB45" s="28">
        <v>1</v>
      </c>
      <c r="AC45" s="28">
        <v>1</v>
      </c>
      <c r="AD45" s="41">
        <f t="shared" si="5"/>
        <v>100</v>
      </c>
      <c r="AE45" s="28">
        <v>4</v>
      </c>
      <c r="AF45" s="28">
        <v>2</v>
      </c>
      <c r="AG45" s="41">
        <f t="shared" si="6"/>
        <v>50</v>
      </c>
      <c r="AH45" s="28">
        <v>0</v>
      </c>
      <c r="AI45" s="30" t="s">
        <v>868</v>
      </c>
      <c r="AJ45" s="26" t="s">
        <v>51</v>
      </c>
      <c r="AK45" s="55" t="s">
        <v>869</v>
      </c>
      <c r="AL45" s="56">
        <v>17</v>
      </c>
      <c r="AM45" s="55">
        <v>45355.149261435188</v>
      </c>
      <c r="AN45" s="55" t="s">
        <v>918</v>
      </c>
      <c r="AO45" s="27">
        <f t="shared" si="7"/>
        <v>361</v>
      </c>
      <c r="AP45" s="27">
        <v>0</v>
      </c>
      <c r="AQ45" s="55" t="s">
        <v>877</v>
      </c>
      <c r="AR45" s="55" t="s">
        <v>919</v>
      </c>
      <c r="AS45" s="12"/>
      <c r="AT45" s="12"/>
      <c r="AU45" s="12"/>
      <c r="AV45" s="12"/>
    </row>
    <row r="46" spans="1:48" x14ac:dyDescent="0.25">
      <c r="A46" s="26">
        <v>410</v>
      </c>
      <c r="B46" s="26" t="s">
        <v>707</v>
      </c>
      <c r="C46" s="27" t="s">
        <v>180</v>
      </c>
      <c r="D46" s="26" t="s">
        <v>181</v>
      </c>
      <c r="E46" s="26" t="s">
        <v>131</v>
      </c>
      <c r="F46" s="26" t="s">
        <v>132</v>
      </c>
      <c r="G46" s="30" t="s">
        <v>132</v>
      </c>
      <c r="H46" s="26" t="s">
        <v>133</v>
      </c>
      <c r="I46" s="26" t="s">
        <v>134</v>
      </c>
      <c r="J46" s="26" t="s">
        <v>135</v>
      </c>
      <c r="K46" s="30" t="s">
        <v>866</v>
      </c>
      <c r="L46" s="30" t="s">
        <v>917</v>
      </c>
      <c r="M46" s="28">
        <v>15</v>
      </c>
      <c r="N46" s="28">
        <v>9</v>
      </c>
      <c r="O46" s="29">
        <f t="shared" si="0"/>
        <v>60</v>
      </c>
      <c r="P46" s="28">
        <v>1</v>
      </c>
      <c r="Q46" s="28">
        <v>1</v>
      </c>
      <c r="R46" s="41">
        <f t="shared" si="1"/>
        <v>100</v>
      </c>
      <c r="S46" s="28">
        <v>0</v>
      </c>
      <c r="T46" s="28">
        <v>0</v>
      </c>
      <c r="U46" s="41" t="e">
        <f t="shared" si="2"/>
        <v>#DIV/0!</v>
      </c>
      <c r="V46" s="28">
        <v>0</v>
      </c>
      <c r="W46" s="28">
        <v>0</v>
      </c>
      <c r="X46" s="41" t="e">
        <f t="shared" si="3"/>
        <v>#DIV/0!</v>
      </c>
      <c r="Y46" s="28">
        <v>6</v>
      </c>
      <c r="Z46" s="28">
        <v>5</v>
      </c>
      <c r="AA46" s="41">
        <f t="shared" si="4"/>
        <v>83.333333333333343</v>
      </c>
      <c r="AB46" s="28">
        <v>0</v>
      </c>
      <c r="AC46" s="28">
        <v>0</v>
      </c>
      <c r="AD46" s="41" t="e">
        <f t="shared" si="5"/>
        <v>#DIV/0!</v>
      </c>
      <c r="AE46" s="28">
        <v>8</v>
      </c>
      <c r="AF46" s="28">
        <v>3</v>
      </c>
      <c r="AG46" s="41">
        <f t="shared" si="6"/>
        <v>37.5</v>
      </c>
      <c r="AH46" s="28">
        <v>0</v>
      </c>
      <c r="AI46" s="30" t="s">
        <v>868</v>
      </c>
      <c r="AJ46" s="26" t="s">
        <v>51</v>
      </c>
      <c r="AK46" s="55" t="s">
        <v>920</v>
      </c>
      <c r="AL46" s="56">
        <v>5</v>
      </c>
      <c r="AM46" s="55">
        <v>45355.357428912037</v>
      </c>
      <c r="AN46" s="55" t="s">
        <v>918</v>
      </c>
      <c r="AO46" s="27">
        <f t="shared" si="7"/>
        <v>410</v>
      </c>
      <c r="AP46" s="27" t="s">
        <v>871</v>
      </c>
      <c r="AQ46" s="55" t="s">
        <v>877</v>
      </c>
      <c r="AR46" s="55" t="s">
        <v>919</v>
      </c>
      <c r="AS46" s="12"/>
      <c r="AT46" s="12"/>
      <c r="AU46" s="12"/>
      <c r="AV46" s="12"/>
    </row>
    <row r="47" spans="1:48" x14ac:dyDescent="0.25">
      <c r="A47" s="26">
        <v>521</v>
      </c>
      <c r="B47" s="26" t="s">
        <v>708</v>
      </c>
      <c r="C47" s="27" t="s">
        <v>182</v>
      </c>
      <c r="D47" s="26" t="s">
        <v>183</v>
      </c>
      <c r="E47" s="26" t="s">
        <v>168</v>
      </c>
      <c r="F47" s="26" t="s">
        <v>169</v>
      </c>
      <c r="G47" s="30" t="s">
        <v>173</v>
      </c>
      <c r="H47" s="26" t="s">
        <v>133</v>
      </c>
      <c r="I47" s="26" t="s">
        <v>134</v>
      </c>
      <c r="J47" s="26" t="s">
        <v>135</v>
      </c>
      <c r="K47" s="30" t="s">
        <v>866</v>
      </c>
      <c r="L47" s="30" t="s">
        <v>917</v>
      </c>
      <c r="M47" s="28">
        <v>5</v>
      </c>
      <c r="N47" s="28">
        <v>3</v>
      </c>
      <c r="O47" s="29">
        <f t="shared" si="0"/>
        <v>60</v>
      </c>
      <c r="P47" s="28">
        <v>0</v>
      </c>
      <c r="Q47" s="28">
        <v>0</v>
      </c>
      <c r="R47" s="41" t="e">
        <f t="shared" si="1"/>
        <v>#DIV/0!</v>
      </c>
      <c r="S47" s="28">
        <v>0</v>
      </c>
      <c r="T47" s="28">
        <v>0</v>
      </c>
      <c r="U47" s="41" t="e">
        <f t="shared" si="2"/>
        <v>#DIV/0!</v>
      </c>
      <c r="V47" s="28">
        <v>0</v>
      </c>
      <c r="W47" s="28">
        <v>0</v>
      </c>
      <c r="X47" s="41" t="e">
        <f t="shared" si="3"/>
        <v>#DIV/0!</v>
      </c>
      <c r="Y47" s="28">
        <v>3</v>
      </c>
      <c r="Z47" s="28">
        <v>2</v>
      </c>
      <c r="AA47" s="41">
        <f t="shared" si="4"/>
        <v>66.666666666666657</v>
      </c>
      <c r="AB47" s="28">
        <v>2</v>
      </c>
      <c r="AC47" s="28">
        <v>1</v>
      </c>
      <c r="AD47" s="41">
        <f t="shared" si="5"/>
        <v>50</v>
      </c>
      <c r="AE47" s="28">
        <v>0</v>
      </c>
      <c r="AF47" s="28">
        <v>0</v>
      </c>
      <c r="AG47" s="41" t="e">
        <f t="shared" si="6"/>
        <v>#DIV/0!</v>
      </c>
      <c r="AH47" s="28" t="s">
        <v>114</v>
      </c>
      <c r="AI47" s="30" t="s">
        <v>114</v>
      </c>
      <c r="AJ47" s="26" t="s">
        <v>51</v>
      </c>
      <c r="AK47" s="55" t="s">
        <v>887</v>
      </c>
      <c r="AL47" s="56" t="s">
        <v>114</v>
      </c>
      <c r="AM47" s="55">
        <v>45377.24445568287</v>
      </c>
      <c r="AN47" s="55" t="s">
        <v>922</v>
      </c>
      <c r="AO47" s="27">
        <f t="shared" si="7"/>
        <v>521</v>
      </c>
      <c r="AP47" s="27">
        <v>0</v>
      </c>
      <c r="AQ47" s="55" t="s">
        <v>904</v>
      </c>
      <c r="AR47" s="55" t="s">
        <v>904</v>
      </c>
      <c r="AS47" s="12"/>
      <c r="AT47" s="12"/>
      <c r="AU47" s="12"/>
      <c r="AV47" s="12"/>
    </row>
    <row r="48" spans="1:48" x14ac:dyDescent="0.25">
      <c r="A48" s="26">
        <v>394</v>
      </c>
      <c r="B48" s="26" t="s">
        <v>709</v>
      </c>
      <c r="C48" s="27" t="s">
        <v>184</v>
      </c>
      <c r="D48" s="26" t="s">
        <v>185</v>
      </c>
      <c r="E48" s="26" t="s">
        <v>131</v>
      </c>
      <c r="F48" s="26" t="s">
        <v>132</v>
      </c>
      <c r="G48" s="30" t="s">
        <v>132</v>
      </c>
      <c r="H48" s="26" t="s">
        <v>133</v>
      </c>
      <c r="I48" s="26" t="s">
        <v>134</v>
      </c>
      <c r="J48" s="26" t="s">
        <v>135</v>
      </c>
      <c r="K48" s="30" t="s">
        <v>866</v>
      </c>
      <c r="L48" s="30" t="s">
        <v>917</v>
      </c>
      <c r="M48" s="28">
        <v>145</v>
      </c>
      <c r="N48" s="28">
        <v>86</v>
      </c>
      <c r="O48" s="29">
        <f t="shared" si="0"/>
        <v>59.310344827586206</v>
      </c>
      <c r="P48" s="28">
        <v>4</v>
      </c>
      <c r="Q48" s="28">
        <v>3</v>
      </c>
      <c r="R48" s="41">
        <f t="shared" si="1"/>
        <v>75</v>
      </c>
      <c r="S48" s="28">
        <v>0</v>
      </c>
      <c r="T48" s="28">
        <v>0</v>
      </c>
      <c r="U48" s="41" t="e">
        <f t="shared" si="2"/>
        <v>#DIV/0!</v>
      </c>
      <c r="V48" s="28">
        <v>0</v>
      </c>
      <c r="W48" s="28">
        <v>0</v>
      </c>
      <c r="X48" s="41" t="e">
        <f t="shared" si="3"/>
        <v>#DIV/0!</v>
      </c>
      <c r="Y48" s="28">
        <v>57</v>
      </c>
      <c r="Z48" s="28">
        <v>33</v>
      </c>
      <c r="AA48" s="41">
        <f t="shared" si="4"/>
        <v>57.894736842105267</v>
      </c>
      <c r="AB48" s="28">
        <v>19</v>
      </c>
      <c r="AC48" s="28">
        <v>10</v>
      </c>
      <c r="AD48" s="41">
        <f t="shared" si="5"/>
        <v>52.631578947368418</v>
      </c>
      <c r="AE48" s="28">
        <v>65</v>
      </c>
      <c r="AF48" s="28">
        <v>40</v>
      </c>
      <c r="AG48" s="41">
        <f t="shared" si="6"/>
        <v>61.53846153846154</v>
      </c>
      <c r="AH48" s="28">
        <v>0</v>
      </c>
      <c r="AI48" s="30" t="s">
        <v>868</v>
      </c>
      <c r="AJ48" s="26" t="s">
        <v>51</v>
      </c>
      <c r="AK48" s="55" t="s">
        <v>869</v>
      </c>
      <c r="AL48" s="56">
        <v>104</v>
      </c>
      <c r="AM48" s="55">
        <v>45355.320212754632</v>
      </c>
      <c r="AN48" s="55" t="s">
        <v>918</v>
      </c>
      <c r="AO48" s="27">
        <f t="shared" si="7"/>
        <v>394</v>
      </c>
      <c r="AP48" s="27" t="s">
        <v>871</v>
      </c>
      <c r="AQ48" s="55" t="s">
        <v>877</v>
      </c>
      <c r="AR48" s="55" t="s">
        <v>919</v>
      </c>
      <c r="AS48" s="12"/>
      <c r="AT48" s="12"/>
      <c r="AU48" s="12"/>
      <c r="AV48" s="12"/>
    </row>
    <row r="49" spans="1:48" x14ac:dyDescent="0.25">
      <c r="A49" s="26">
        <v>471</v>
      </c>
      <c r="B49" s="26" t="s">
        <v>710</v>
      </c>
      <c r="C49" s="27" t="s">
        <v>186</v>
      </c>
      <c r="D49" s="26" t="s">
        <v>187</v>
      </c>
      <c r="E49" s="26" t="s">
        <v>168</v>
      </c>
      <c r="F49" s="26" t="s">
        <v>169</v>
      </c>
      <c r="G49" s="30" t="s">
        <v>170</v>
      </c>
      <c r="H49" s="26" t="s">
        <v>133</v>
      </c>
      <c r="I49" s="26" t="s">
        <v>134</v>
      </c>
      <c r="J49" s="26" t="s">
        <v>135</v>
      </c>
      <c r="K49" s="30" t="s">
        <v>866</v>
      </c>
      <c r="L49" s="30" t="s">
        <v>917</v>
      </c>
      <c r="M49" s="28">
        <v>115</v>
      </c>
      <c r="N49" s="28">
        <v>68</v>
      </c>
      <c r="O49" s="29">
        <f t="shared" si="0"/>
        <v>59.130434782608695</v>
      </c>
      <c r="P49" s="28">
        <v>4</v>
      </c>
      <c r="Q49" s="28">
        <v>3</v>
      </c>
      <c r="R49" s="41">
        <f t="shared" si="1"/>
        <v>75</v>
      </c>
      <c r="S49" s="28">
        <v>1</v>
      </c>
      <c r="T49" s="28">
        <v>1</v>
      </c>
      <c r="U49" s="41">
        <f t="shared" si="2"/>
        <v>100</v>
      </c>
      <c r="V49" s="28">
        <v>1</v>
      </c>
      <c r="W49" s="28">
        <v>1</v>
      </c>
      <c r="X49" s="41">
        <f t="shared" si="3"/>
        <v>100</v>
      </c>
      <c r="Y49" s="28">
        <v>39</v>
      </c>
      <c r="Z49" s="28">
        <v>21</v>
      </c>
      <c r="AA49" s="41">
        <f t="shared" si="4"/>
        <v>53.846153846153847</v>
      </c>
      <c r="AB49" s="28">
        <v>70</v>
      </c>
      <c r="AC49" s="28">
        <v>42</v>
      </c>
      <c r="AD49" s="41">
        <f t="shared" si="5"/>
        <v>60</v>
      </c>
      <c r="AE49" s="28">
        <v>0</v>
      </c>
      <c r="AF49" s="28">
        <v>0</v>
      </c>
      <c r="AG49" s="41" t="e">
        <f t="shared" si="6"/>
        <v>#DIV/0!</v>
      </c>
      <c r="AH49" s="28">
        <v>0</v>
      </c>
      <c r="AI49" s="30" t="s">
        <v>868</v>
      </c>
      <c r="AJ49" s="26" t="s">
        <v>51</v>
      </c>
      <c r="AK49" s="55" t="s">
        <v>869</v>
      </c>
      <c r="AL49" s="56">
        <v>55</v>
      </c>
      <c r="AM49" s="55">
        <v>45358.303077222219</v>
      </c>
      <c r="AN49" s="55" t="s">
        <v>924</v>
      </c>
      <c r="AO49" s="27">
        <f t="shared" si="7"/>
        <v>471</v>
      </c>
      <c r="AP49" s="27" t="s">
        <v>871</v>
      </c>
      <c r="AQ49" s="55" t="s">
        <v>877</v>
      </c>
      <c r="AR49" s="55" t="s">
        <v>919</v>
      </c>
      <c r="AS49" s="12"/>
      <c r="AT49" s="12"/>
      <c r="AU49" s="12"/>
      <c r="AV49" s="12"/>
    </row>
    <row r="50" spans="1:48" x14ac:dyDescent="0.25">
      <c r="A50" s="26">
        <v>413</v>
      </c>
      <c r="B50" s="26" t="s">
        <v>711</v>
      </c>
      <c r="C50" s="27" t="s">
        <v>188</v>
      </c>
      <c r="D50" s="26" t="s">
        <v>189</v>
      </c>
      <c r="E50" s="26" t="s">
        <v>131</v>
      </c>
      <c r="F50" s="26" t="s">
        <v>132</v>
      </c>
      <c r="G50" s="30" t="s">
        <v>132</v>
      </c>
      <c r="H50" s="26" t="s">
        <v>133</v>
      </c>
      <c r="I50" s="26" t="s">
        <v>134</v>
      </c>
      <c r="J50" s="26" t="s">
        <v>135</v>
      </c>
      <c r="K50" s="30" t="s">
        <v>866</v>
      </c>
      <c r="L50" s="30" t="s">
        <v>917</v>
      </c>
      <c r="M50" s="28">
        <v>12</v>
      </c>
      <c r="N50" s="28">
        <v>7</v>
      </c>
      <c r="O50" s="29">
        <f t="shared" si="0"/>
        <v>58.333333333333336</v>
      </c>
      <c r="P50" s="28">
        <v>1</v>
      </c>
      <c r="Q50" s="28">
        <v>1</v>
      </c>
      <c r="R50" s="41">
        <f t="shared" si="1"/>
        <v>100</v>
      </c>
      <c r="S50" s="28">
        <v>0</v>
      </c>
      <c r="T50" s="28">
        <v>0</v>
      </c>
      <c r="U50" s="41" t="e">
        <f t="shared" si="2"/>
        <v>#DIV/0!</v>
      </c>
      <c r="V50" s="28">
        <v>0</v>
      </c>
      <c r="W50" s="28">
        <v>0</v>
      </c>
      <c r="X50" s="41" t="e">
        <f t="shared" si="3"/>
        <v>#DIV/0!</v>
      </c>
      <c r="Y50" s="28">
        <v>4</v>
      </c>
      <c r="Z50" s="28">
        <v>1</v>
      </c>
      <c r="AA50" s="41">
        <f t="shared" si="4"/>
        <v>25</v>
      </c>
      <c r="AB50" s="28">
        <v>0</v>
      </c>
      <c r="AC50" s="28">
        <v>0</v>
      </c>
      <c r="AD50" s="41" t="e">
        <f t="shared" si="5"/>
        <v>#DIV/0!</v>
      </c>
      <c r="AE50" s="28">
        <v>7</v>
      </c>
      <c r="AF50" s="28">
        <v>5</v>
      </c>
      <c r="AG50" s="41">
        <f t="shared" si="6"/>
        <v>71.428571428571431</v>
      </c>
      <c r="AH50" s="28">
        <v>0</v>
      </c>
      <c r="AI50" s="30" t="s">
        <v>868</v>
      </c>
      <c r="AJ50" s="26" t="s">
        <v>51</v>
      </c>
      <c r="AK50" s="55" t="s">
        <v>925</v>
      </c>
      <c r="AL50" s="56">
        <v>3</v>
      </c>
      <c r="AM50" s="55">
        <v>45355.36593039352</v>
      </c>
      <c r="AN50" s="55" t="s">
        <v>918</v>
      </c>
      <c r="AO50" s="27">
        <f t="shared" si="7"/>
        <v>413</v>
      </c>
      <c r="AP50" s="27" t="s">
        <v>871</v>
      </c>
      <c r="AQ50" s="55" t="s">
        <v>877</v>
      </c>
      <c r="AR50" s="55" t="s">
        <v>919</v>
      </c>
      <c r="AS50" s="12"/>
      <c r="AT50" s="12"/>
      <c r="AU50" s="12"/>
      <c r="AV50" s="12"/>
    </row>
    <row r="51" spans="1:48" x14ac:dyDescent="0.25">
      <c r="A51" s="26">
        <v>478</v>
      </c>
      <c r="B51" s="26" t="s">
        <v>712</v>
      </c>
      <c r="C51" s="27" t="s">
        <v>190</v>
      </c>
      <c r="D51" s="26" t="s">
        <v>191</v>
      </c>
      <c r="E51" s="26" t="s">
        <v>168</v>
      </c>
      <c r="F51" s="26" t="s">
        <v>169</v>
      </c>
      <c r="G51" s="30" t="s">
        <v>170</v>
      </c>
      <c r="H51" s="26" t="s">
        <v>133</v>
      </c>
      <c r="I51" s="26" t="s">
        <v>134</v>
      </c>
      <c r="J51" s="26" t="s">
        <v>135</v>
      </c>
      <c r="K51" s="30" t="s">
        <v>866</v>
      </c>
      <c r="L51" s="30" t="s">
        <v>917</v>
      </c>
      <c r="M51" s="28">
        <v>33</v>
      </c>
      <c r="N51" s="28">
        <v>19</v>
      </c>
      <c r="O51" s="29">
        <f t="shared" si="0"/>
        <v>57.575757575757578</v>
      </c>
      <c r="P51" s="28">
        <v>1</v>
      </c>
      <c r="Q51" s="28">
        <v>1</v>
      </c>
      <c r="R51" s="41">
        <f t="shared" si="1"/>
        <v>100</v>
      </c>
      <c r="S51" s="28">
        <v>2</v>
      </c>
      <c r="T51" s="28">
        <v>0</v>
      </c>
      <c r="U51" s="41">
        <f t="shared" si="2"/>
        <v>0</v>
      </c>
      <c r="V51" s="28">
        <v>5</v>
      </c>
      <c r="W51" s="28">
        <v>5</v>
      </c>
      <c r="X51" s="41">
        <f t="shared" si="3"/>
        <v>100</v>
      </c>
      <c r="Y51" s="28">
        <v>11</v>
      </c>
      <c r="Z51" s="28">
        <v>7</v>
      </c>
      <c r="AA51" s="41">
        <f t="shared" si="4"/>
        <v>63.636363636363633</v>
      </c>
      <c r="AB51" s="28">
        <v>7</v>
      </c>
      <c r="AC51" s="28">
        <v>2</v>
      </c>
      <c r="AD51" s="41">
        <f t="shared" si="5"/>
        <v>28.571428571428569</v>
      </c>
      <c r="AE51" s="28">
        <v>7</v>
      </c>
      <c r="AF51" s="28">
        <v>4</v>
      </c>
      <c r="AG51" s="41">
        <f t="shared" si="6"/>
        <v>57.142857142857139</v>
      </c>
      <c r="AH51" s="28">
        <v>0</v>
      </c>
      <c r="AI51" s="30" t="s">
        <v>868</v>
      </c>
      <c r="AJ51" s="26" t="s">
        <v>51</v>
      </c>
      <c r="AK51" s="55" t="s">
        <v>869</v>
      </c>
      <c r="AL51" s="56">
        <v>18</v>
      </c>
      <c r="AM51" s="55">
        <v>45359.189781608795</v>
      </c>
      <c r="AN51" s="55" t="s">
        <v>896</v>
      </c>
      <c r="AO51" s="27">
        <f t="shared" si="7"/>
        <v>478</v>
      </c>
      <c r="AP51" s="27">
        <v>0</v>
      </c>
      <c r="AQ51" s="55" t="s">
        <v>877</v>
      </c>
      <c r="AR51" s="55" t="s">
        <v>919</v>
      </c>
      <c r="AS51" s="12"/>
      <c r="AT51" s="12"/>
      <c r="AU51" s="12"/>
      <c r="AV51" s="12"/>
    </row>
    <row r="52" spans="1:48" x14ac:dyDescent="0.25">
      <c r="A52" s="26">
        <v>389</v>
      </c>
      <c r="B52" s="26" t="s">
        <v>713</v>
      </c>
      <c r="C52" s="27" t="s">
        <v>192</v>
      </c>
      <c r="D52" s="26" t="s">
        <v>193</v>
      </c>
      <c r="E52" s="26" t="s">
        <v>176</v>
      </c>
      <c r="F52" s="26" t="s">
        <v>177</v>
      </c>
      <c r="G52" s="30" t="s">
        <v>177</v>
      </c>
      <c r="H52" s="26" t="s">
        <v>133</v>
      </c>
      <c r="I52" s="26" t="s">
        <v>134</v>
      </c>
      <c r="J52" s="26" t="s">
        <v>135</v>
      </c>
      <c r="K52" s="30" t="s">
        <v>866</v>
      </c>
      <c r="L52" s="30" t="s">
        <v>917</v>
      </c>
      <c r="M52" s="28">
        <v>181</v>
      </c>
      <c r="N52" s="28">
        <v>104</v>
      </c>
      <c r="O52" s="29">
        <f t="shared" si="0"/>
        <v>57.458563535911601</v>
      </c>
      <c r="P52" s="28">
        <v>11</v>
      </c>
      <c r="Q52" s="28">
        <v>11</v>
      </c>
      <c r="R52" s="41">
        <f t="shared" si="1"/>
        <v>100</v>
      </c>
      <c r="S52" s="28">
        <v>1</v>
      </c>
      <c r="T52" s="28">
        <v>1</v>
      </c>
      <c r="U52" s="41">
        <f t="shared" si="2"/>
        <v>100</v>
      </c>
      <c r="V52" s="28">
        <v>3</v>
      </c>
      <c r="W52" s="28">
        <v>3</v>
      </c>
      <c r="X52" s="41">
        <f t="shared" si="3"/>
        <v>100</v>
      </c>
      <c r="Y52" s="28">
        <v>86</v>
      </c>
      <c r="Z52" s="28">
        <v>30</v>
      </c>
      <c r="AA52" s="41">
        <f t="shared" si="4"/>
        <v>34.883720930232556</v>
      </c>
      <c r="AB52" s="28">
        <v>55</v>
      </c>
      <c r="AC52" s="28">
        <v>35</v>
      </c>
      <c r="AD52" s="41">
        <f t="shared" si="5"/>
        <v>63.636363636363633</v>
      </c>
      <c r="AE52" s="28">
        <v>25</v>
      </c>
      <c r="AF52" s="28">
        <v>24</v>
      </c>
      <c r="AG52" s="41">
        <f t="shared" si="6"/>
        <v>96</v>
      </c>
      <c r="AH52" s="28">
        <v>0</v>
      </c>
      <c r="AI52" s="30" t="s">
        <v>868</v>
      </c>
      <c r="AJ52" s="26" t="s">
        <v>51</v>
      </c>
      <c r="AK52" s="55" t="s">
        <v>869</v>
      </c>
      <c r="AL52" s="56">
        <v>102</v>
      </c>
      <c r="AM52" s="55">
        <v>45355.306106736112</v>
      </c>
      <c r="AN52" s="55" t="s">
        <v>918</v>
      </c>
      <c r="AO52" s="27">
        <f t="shared" si="7"/>
        <v>389</v>
      </c>
      <c r="AP52" s="27">
        <v>0</v>
      </c>
      <c r="AQ52" s="55" t="s">
        <v>877</v>
      </c>
      <c r="AR52" s="55" t="s">
        <v>919</v>
      </c>
      <c r="AS52" s="12"/>
      <c r="AT52" s="12"/>
      <c r="AU52" s="12"/>
      <c r="AV52" s="12"/>
    </row>
    <row r="53" spans="1:48" x14ac:dyDescent="0.25">
      <c r="A53" s="26">
        <v>399</v>
      </c>
      <c r="B53" s="26" t="s">
        <v>714</v>
      </c>
      <c r="C53" s="27" t="s">
        <v>194</v>
      </c>
      <c r="D53" s="26" t="s">
        <v>195</v>
      </c>
      <c r="E53" s="26" t="s">
        <v>131</v>
      </c>
      <c r="F53" s="26" t="s">
        <v>132</v>
      </c>
      <c r="G53" s="30" t="s">
        <v>132</v>
      </c>
      <c r="H53" s="26" t="s">
        <v>133</v>
      </c>
      <c r="I53" s="26" t="s">
        <v>134</v>
      </c>
      <c r="J53" s="26" t="s">
        <v>135</v>
      </c>
      <c r="K53" s="30" t="s">
        <v>866</v>
      </c>
      <c r="L53" s="30" t="s">
        <v>917</v>
      </c>
      <c r="M53" s="28">
        <v>16</v>
      </c>
      <c r="N53" s="28">
        <v>9</v>
      </c>
      <c r="O53" s="29">
        <f t="shared" si="0"/>
        <v>56.25</v>
      </c>
      <c r="P53" s="28">
        <v>0</v>
      </c>
      <c r="Q53" s="28">
        <v>0</v>
      </c>
      <c r="R53" s="41" t="e">
        <f t="shared" si="1"/>
        <v>#DIV/0!</v>
      </c>
      <c r="S53" s="28">
        <v>0</v>
      </c>
      <c r="T53" s="28">
        <v>0</v>
      </c>
      <c r="U53" s="41" t="e">
        <f t="shared" si="2"/>
        <v>#DIV/0!</v>
      </c>
      <c r="V53" s="28">
        <v>0</v>
      </c>
      <c r="W53" s="28">
        <v>0</v>
      </c>
      <c r="X53" s="41" t="e">
        <f t="shared" si="3"/>
        <v>#DIV/0!</v>
      </c>
      <c r="Y53" s="28">
        <v>12</v>
      </c>
      <c r="Z53" s="28">
        <v>6</v>
      </c>
      <c r="AA53" s="41">
        <f t="shared" si="4"/>
        <v>50</v>
      </c>
      <c r="AB53" s="28">
        <v>4</v>
      </c>
      <c r="AC53" s="28">
        <v>3</v>
      </c>
      <c r="AD53" s="41">
        <f t="shared" si="5"/>
        <v>75</v>
      </c>
      <c r="AE53" s="28">
        <v>0</v>
      </c>
      <c r="AF53" s="28">
        <v>0</v>
      </c>
      <c r="AG53" s="41" t="e">
        <f t="shared" si="6"/>
        <v>#DIV/0!</v>
      </c>
      <c r="AH53" s="28">
        <v>0</v>
      </c>
      <c r="AI53" s="30" t="s">
        <v>868</v>
      </c>
      <c r="AJ53" s="26" t="s">
        <v>51</v>
      </c>
      <c r="AK53" s="55" t="s">
        <v>887</v>
      </c>
      <c r="AL53" s="56">
        <v>13</v>
      </c>
      <c r="AM53" s="55">
        <v>45355.334083483795</v>
      </c>
      <c r="AN53" s="55" t="s">
        <v>918</v>
      </c>
      <c r="AO53" s="27">
        <f t="shared" si="7"/>
        <v>399</v>
      </c>
      <c r="AP53" s="27">
        <v>0</v>
      </c>
      <c r="AQ53" s="55" t="s">
        <v>877</v>
      </c>
      <c r="AR53" s="55" t="s">
        <v>919</v>
      </c>
      <c r="AS53" s="12"/>
      <c r="AT53" s="12"/>
      <c r="AU53" s="12"/>
      <c r="AV53" s="12"/>
    </row>
    <row r="54" spans="1:48" x14ac:dyDescent="0.25">
      <c r="A54" s="26">
        <v>523</v>
      </c>
      <c r="B54" s="26" t="s">
        <v>715</v>
      </c>
      <c r="C54" s="27" t="s">
        <v>196</v>
      </c>
      <c r="D54" s="26" t="s">
        <v>197</v>
      </c>
      <c r="E54" s="26" t="s">
        <v>144</v>
      </c>
      <c r="F54" s="26" t="s">
        <v>145</v>
      </c>
      <c r="G54" s="30" t="s">
        <v>145</v>
      </c>
      <c r="H54" s="26" t="s">
        <v>133</v>
      </c>
      <c r="I54" s="26" t="s">
        <v>134</v>
      </c>
      <c r="J54" s="26" t="s">
        <v>135</v>
      </c>
      <c r="K54" s="30" t="s">
        <v>866</v>
      </c>
      <c r="L54" s="30" t="s">
        <v>917</v>
      </c>
      <c r="M54" s="28">
        <v>11</v>
      </c>
      <c r="N54" s="28">
        <v>6</v>
      </c>
      <c r="O54" s="29">
        <f t="shared" si="0"/>
        <v>54.54545454545454</v>
      </c>
      <c r="P54" s="28">
        <v>0</v>
      </c>
      <c r="Q54" s="28">
        <v>0</v>
      </c>
      <c r="R54" s="41" t="e">
        <f t="shared" si="1"/>
        <v>#DIV/0!</v>
      </c>
      <c r="S54" s="28">
        <v>0</v>
      </c>
      <c r="T54" s="28">
        <v>0</v>
      </c>
      <c r="U54" s="41" t="e">
        <f t="shared" si="2"/>
        <v>#DIV/0!</v>
      </c>
      <c r="V54" s="28">
        <v>0</v>
      </c>
      <c r="W54" s="28">
        <v>0</v>
      </c>
      <c r="X54" s="41" t="e">
        <f t="shared" si="3"/>
        <v>#DIV/0!</v>
      </c>
      <c r="Y54" s="28">
        <v>7</v>
      </c>
      <c r="Z54" s="28">
        <v>4</v>
      </c>
      <c r="AA54" s="41">
        <f t="shared" si="4"/>
        <v>57.142857142857139</v>
      </c>
      <c r="AB54" s="28">
        <v>4</v>
      </c>
      <c r="AC54" s="28">
        <v>2</v>
      </c>
      <c r="AD54" s="41">
        <f t="shared" si="5"/>
        <v>50</v>
      </c>
      <c r="AE54" s="28">
        <v>0</v>
      </c>
      <c r="AF54" s="28">
        <v>0</v>
      </c>
      <c r="AG54" s="41" t="e">
        <f t="shared" si="6"/>
        <v>#DIV/0!</v>
      </c>
      <c r="AH54" s="28">
        <v>0</v>
      </c>
      <c r="AI54" s="30" t="s">
        <v>868</v>
      </c>
      <c r="AJ54" s="26" t="s">
        <v>51</v>
      </c>
      <c r="AK54" s="55" t="s">
        <v>887</v>
      </c>
      <c r="AL54" s="56">
        <v>9</v>
      </c>
      <c r="AM54" s="55">
        <v>45377.300884629629</v>
      </c>
      <c r="AN54" s="55" t="s">
        <v>922</v>
      </c>
      <c r="AO54" s="27">
        <f t="shared" si="7"/>
        <v>523</v>
      </c>
      <c r="AP54" s="27">
        <v>0</v>
      </c>
      <c r="AQ54" s="55" t="s">
        <v>872</v>
      </c>
      <c r="AR54" s="55" t="s">
        <v>926</v>
      </c>
      <c r="AS54" s="12"/>
      <c r="AT54" s="12"/>
      <c r="AU54" s="12"/>
      <c r="AV54" s="12"/>
    </row>
    <row r="55" spans="1:48" x14ac:dyDescent="0.25">
      <c r="A55" s="26">
        <v>181</v>
      </c>
      <c r="B55" s="26" t="s">
        <v>716</v>
      </c>
      <c r="C55" s="27" t="s">
        <v>198</v>
      </c>
      <c r="D55" s="26" t="s">
        <v>179</v>
      </c>
      <c r="E55" s="26" t="s">
        <v>168</v>
      </c>
      <c r="F55" s="26" t="s">
        <v>169</v>
      </c>
      <c r="G55" s="30" t="s">
        <v>173</v>
      </c>
      <c r="H55" s="26" t="s">
        <v>133</v>
      </c>
      <c r="I55" s="26" t="s">
        <v>134</v>
      </c>
      <c r="J55" s="26" t="s">
        <v>135</v>
      </c>
      <c r="K55" s="30" t="s">
        <v>866</v>
      </c>
      <c r="L55" s="30" t="s">
        <v>917</v>
      </c>
      <c r="M55" s="28">
        <v>13</v>
      </c>
      <c r="N55" s="28">
        <v>7</v>
      </c>
      <c r="O55" s="29">
        <f t="shared" si="0"/>
        <v>53.846153846153847</v>
      </c>
      <c r="P55" s="28">
        <v>0</v>
      </c>
      <c r="Q55" s="28">
        <v>0</v>
      </c>
      <c r="R55" s="41" t="e">
        <f t="shared" si="1"/>
        <v>#DIV/0!</v>
      </c>
      <c r="S55" s="28">
        <v>0</v>
      </c>
      <c r="T55" s="28">
        <v>0</v>
      </c>
      <c r="U55" s="41" t="e">
        <f t="shared" si="2"/>
        <v>#DIV/0!</v>
      </c>
      <c r="V55" s="28">
        <v>0</v>
      </c>
      <c r="W55" s="28">
        <v>0</v>
      </c>
      <c r="X55" s="41" t="e">
        <f t="shared" si="3"/>
        <v>#DIV/0!</v>
      </c>
      <c r="Y55" s="28">
        <v>10</v>
      </c>
      <c r="Z55" s="28">
        <v>5</v>
      </c>
      <c r="AA55" s="41">
        <f t="shared" si="4"/>
        <v>50</v>
      </c>
      <c r="AB55" s="28">
        <v>3</v>
      </c>
      <c r="AC55" s="28">
        <v>2</v>
      </c>
      <c r="AD55" s="41">
        <f t="shared" si="5"/>
        <v>66.666666666666657</v>
      </c>
      <c r="AE55" s="28">
        <v>0</v>
      </c>
      <c r="AF55" s="28">
        <v>0</v>
      </c>
      <c r="AG55" s="41" t="e">
        <f t="shared" si="6"/>
        <v>#DIV/0!</v>
      </c>
      <c r="AH55" s="28" t="s">
        <v>114</v>
      </c>
      <c r="AI55" s="30" t="s">
        <v>868</v>
      </c>
      <c r="AJ55" s="26" t="s">
        <v>51</v>
      </c>
      <c r="AK55" s="55" t="s">
        <v>887</v>
      </c>
      <c r="AL55" s="56">
        <v>12</v>
      </c>
      <c r="AM55" s="55">
        <v>45270.471337303243</v>
      </c>
      <c r="AN55" s="55" t="s">
        <v>927</v>
      </c>
      <c r="AO55" s="27">
        <f t="shared" si="7"/>
        <v>181</v>
      </c>
      <c r="AP55" s="27">
        <v>0</v>
      </c>
      <c r="AQ55" s="55" t="s">
        <v>872</v>
      </c>
      <c r="AR55" s="55" t="s">
        <v>872</v>
      </c>
      <c r="AS55" s="12"/>
      <c r="AT55" s="12"/>
      <c r="AU55" s="12"/>
      <c r="AV55" s="12"/>
    </row>
    <row r="56" spans="1:48" x14ac:dyDescent="0.25">
      <c r="A56" s="26">
        <v>385</v>
      </c>
      <c r="B56" s="26" t="s">
        <v>717</v>
      </c>
      <c r="C56" s="27" t="s">
        <v>199</v>
      </c>
      <c r="D56" s="26" t="s">
        <v>200</v>
      </c>
      <c r="E56" s="26" t="s">
        <v>144</v>
      </c>
      <c r="F56" s="26" t="s">
        <v>145</v>
      </c>
      <c r="G56" s="30" t="s">
        <v>145</v>
      </c>
      <c r="H56" s="26" t="s">
        <v>133</v>
      </c>
      <c r="I56" s="26" t="s">
        <v>134</v>
      </c>
      <c r="J56" s="26" t="s">
        <v>135</v>
      </c>
      <c r="K56" s="30" t="s">
        <v>866</v>
      </c>
      <c r="L56" s="30" t="s">
        <v>917</v>
      </c>
      <c r="M56" s="28">
        <v>130</v>
      </c>
      <c r="N56" s="28">
        <v>70</v>
      </c>
      <c r="O56" s="29">
        <f t="shared" si="0"/>
        <v>53.846153846153847</v>
      </c>
      <c r="P56" s="28">
        <v>8</v>
      </c>
      <c r="Q56" s="28">
        <v>6</v>
      </c>
      <c r="R56" s="41">
        <f t="shared" si="1"/>
        <v>75</v>
      </c>
      <c r="S56" s="28">
        <v>1</v>
      </c>
      <c r="T56" s="28">
        <v>0</v>
      </c>
      <c r="U56" s="41">
        <f t="shared" si="2"/>
        <v>0</v>
      </c>
      <c r="V56" s="28">
        <v>6</v>
      </c>
      <c r="W56" s="28">
        <v>5</v>
      </c>
      <c r="X56" s="41">
        <f t="shared" si="3"/>
        <v>83.333333333333343</v>
      </c>
      <c r="Y56" s="28">
        <v>48</v>
      </c>
      <c r="Z56" s="28">
        <v>26</v>
      </c>
      <c r="AA56" s="41">
        <f t="shared" si="4"/>
        <v>54.166666666666664</v>
      </c>
      <c r="AB56" s="28">
        <v>16</v>
      </c>
      <c r="AC56" s="28">
        <v>7</v>
      </c>
      <c r="AD56" s="41">
        <f t="shared" si="5"/>
        <v>43.75</v>
      </c>
      <c r="AE56" s="28">
        <v>51</v>
      </c>
      <c r="AF56" s="28">
        <v>26</v>
      </c>
      <c r="AG56" s="41">
        <f t="shared" si="6"/>
        <v>50.980392156862742</v>
      </c>
      <c r="AH56" s="28">
        <v>0</v>
      </c>
      <c r="AI56" s="30" t="s">
        <v>868</v>
      </c>
      <c r="AJ56" s="26" t="s">
        <v>51</v>
      </c>
      <c r="AK56" s="55" t="s">
        <v>869</v>
      </c>
      <c r="AL56" s="56">
        <v>81</v>
      </c>
      <c r="AM56" s="55">
        <v>45355.245819895834</v>
      </c>
      <c r="AN56" s="55" t="s">
        <v>918</v>
      </c>
      <c r="AO56" s="27">
        <f t="shared" si="7"/>
        <v>385</v>
      </c>
      <c r="AP56" s="27" t="s">
        <v>871</v>
      </c>
      <c r="AQ56" s="55" t="s">
        <v>877</v>
      </c>
      <c r="AR56" s="55" t="s">
        <v>919</v>
      </c>
      <c r="AS56" s="12"/>
      <c r="AT56" s="12"/>
      <c r="AU56" s="12"/>
      <c r="AV56" s="12"/>
    </row>
    <row r="57" spans="1:48" x14ac:dyDescent="0.25">
      <c r="A57" s="26">
        <v>386</v>
      </c>
      <c r="B57" s="26" t="s">
        <v>718</v>
      </c>
      <c r="C57" s="27" t="s">
        <v>201</v>
      </c>
      <c r="D57" s="26" t="s">
        <v>202</v>
      </c>
      <c r="E57" s="26" t="s">
        <v>144</v>
      </c>
      <c r="F57" s="26" t="s">
        <v>145</v>
      </c>
      <c r="G57" s="30" t="s">
        <v>145</v>
      </c>
      <c r="H57" s="26" t="s">
        <v>133</v>
      </c>
      <c r="I57" s="26" t="s">
        <v>134</v>
      </c>
      <c r="J57" s="26" t="s">
        <v>135</v>
      </c>
      <c r="K57" s="30" t="s">
        <v>866</v>
      </c>
      <c r="L57" s="30" t="s">
        <v>917</v>
      </c>
      <c r="M57" s="28">
        <v>23</v>
      </c>
      <c r="N57" s="28">
        <v>12</v>
      </c>
      <c r="O57" s="29">
        <f t="shared" si="0"/>
        <v>52.173913043478258</v>
      </c>
      <c r="P57" s="28">
        <v>1</v>
      </c>
      <c r="Q57" s="28">
        <v>0</v>
      </c>
      <c r="R57" s="41">
        <f t="shared" si="1"/>
        <v>0</v>
      </c>
      <c r="S57" s="28">
        <v>0</v>
      </c>
      <c r="T57" s="28">
        <v>0</v>
      </c>
      <c r="U57" s="41" t="e">
        <f t="shared" si="2"/>
        <v>#DIV/0!</v>
      </c>
      <c r="V57" s="28">
        <v>0</v>
      </c>
      <c r="W57" s="28">
        <v>0</v>
      </c>
      <c r="X57" s="41" t="e">
        <f t="shared" si="3"/>
        <v>#DIV/0!</v>
      </c>
      <c r="Y57" s="28">
        <v>11</v>
      </c>
      <c r="Z57" s="28">
        <v>6</v>
      </c>
      <c r="AA57" s="41">
        <f t="shared" si="4"/>
        <v>54.54545454545454</v>
      </c>
      <c r="AB57" s="28">
        <v>1</v>
      </c>
      <c r="AC57" s="28">
        <v>0</v>
      </c>
      <c r="AD57" s="41">
        <f t="shared" si="5"/>
        <v>0</v>
      </c>
      <c r="AE57" s="28">
        <v>10</v>
      </c>
      <c r="AF57" s="28">
        <v>6</v>
      </c>
      <c r="AG57" s="41">
        <f t="shared" si="6"/>
        <v>60</v>
      </c>
      <c r="AH57" s="28">
        <v>0</v>
      </c>
      <c r="AI57" s="30" t="s">
        <v>868</v>
      </c>
      <c r="AJ57" s="26" t="s">
        <v>51</v>
      </c>
      <c r="AK57" s="55" t="s">
        <v>869</v>
      </c>
      <c r="AL57" s="56">
        <v>18</v>
      </c>
      <c r="AM57" s="55">
        <v>45355.249045694443</v>
      </c>
      <c r="AN57" s="55" t="s">
        <v>918</v>
      </c>
      <c r="AO57" s="27">
        <f t="shared" si="7"/>
        <v>386</v>
      </c>
      <c r="AP57" s="27" t="s">
        <v>871</v>
      </c>
      <c r="AQ57" s="55" t="s">
        <v>877</v>
      </c>
      <c r="AR57" s="55" t="s">
        <v>919</v>
      </c>
      <c r="AS57" s="12"/>
      <c r="AT57" s="12"/>
      <c r="AU57" s="12"/>
      <c r="AV57" s="12"/>
    </row>
    <row r="58" spans="1:48" x14ac:dyDescent="0.25">
      <c r="A58" s="26">
        <v>466</v>
      </c>
      <c r="B58" s="26" t="s">
        <v>719</v>
      </c>
      <c r="C58" s="27" t="s">
        <v>203</v>
      </c>
      <c r="D58" s="26" t="s">
        <v>204</v>
      </c>
      <c r="E58" s="26" t="s">
        <v>144</v>
      </c>
      <c r="F58" s="26" t="s">
        <v>145</v>
      </c>
      <c r="G58" s="30" t="s">
        <v>145</v>
      </c>
      <c r="H58" s="26" t="s">
        <v>133</v>
      </c>
      <c r="I58" s="26" t="s">
        <v>134</v>
      </c>
      <c r="J58" s="26" t="s">
        <v>135</v>
      </c>
      <c r="K58" s="30" t="s">
        <v>866</v>
      </c>
      <c r="L58" s="30" t="s">
        <v>917</v>
      </c>
      <c r="M58" s="28">
        <v>23</v>
      </c>
      <c r="N58" s="28">
        <v>12</v>
      </c>
      <c r="O58" s="29">
        <f t="shared" si="0"/>
        <v>52.173913043478258</v>
      </c>
      <c r="P58" s="28">
        <v>1</v>
      </c>
      <c r="Q58" s="28">
        <v>1</v>
      </c>
      <c r="R58" s="41">
        <f t="shared" si="1"/>
        <v>100</v>
      </c>
      <c r="S58" s="28">
        <v>0</v>
      </c>
      <c r="T58" s="28">
        <v>0</v>
      </c>
      <c r="U58" s="41" t="e">
        <f t="shared" si="2"/>
        <v>#DIV/0!</v>
      </c>
      <c r="V58" s="28">
        <v>0</v>
      </c>
      <c r="W58" s="28">
        <v>0</v>
      </c>
      <c r="X58" s="41" t="e">
        <f t="shared" si="3"/>
        <v>#DIV/0!</v>
      </c>
      <c r="Y58" s="28">
        <v>13</v>
      </c>
      <c r="Z58" s="28">
        <v>6</v>
      </c>
      <c r="AA58" s="41">
        <f t="shared" si="4"/>
        <v>46.153846153846153</v>
      </c>
      <c r="AB58" s="28">
        <v>0</v>
      </c>
      <c r="AC58" s="28">
        <v>0</v>
      </c>
      <c r="AD58" s="41" t="e">
        <f t="shared" si="5"/>
        <v>#DIV/0!</v>
      </c>
      <c r="AE58" s="28">
        <v>9</v>
      </c>
      <c r="AF58" s="28">
        <v>5</v>
      </c>
      <c r="AG58" s="41">
        <f t="shared" si="6"/>
        <v>55.555555555555557</v>
      </c>
      <c r="AH58" s="28">
        <v>0</v>
      </c>
      <c r="AI58" s="30" t="s">
        <v>868</v>
      </c>
      <c r="AJ58" s="26" t="s">
        <v>51</v>
      </c>
      <c r="AK58" s="55" t="s">
        <v>890</v>
      </c>
      <c r="AL58" s="56">
        <v>7</v>
      </c>
      <c r="AM58" s="55">
        <v>45358.195574004632</v>
      </c>
      <c r="AN58" s="55" t="s">
        <v>928</v>
      </c>
      <c r="AO58" s="27">
        <f t="shared" si="7"/>
        <v>466</v>
      </c>
      <c r="AP58" s="27" t="s">
        <v>871</v>
      </c>
      <c r="AQ58" s="55" t="s">
        <v>877</v>
      </c>
      <c r="AR58" s="55" t="s">
        <v>919</v>
      </c>
      <c r="AS58" s="12"/>
      <c r="AT58" s="12"/>
      <c r="AU58" s="12"/>
      <c r="AV58" s="12"/>
    </row>
    <row r="59" spans="1:48" x14ac:dyDescent="0.25">
      <c r="A59" s="26">
        <v>393</v>
      </c>
      <c r="B59" s="26" t="s">
        <v>720</v>
      </c>
      <c r="C59" s="27" t="s">
        <v>205</v>
      </c>
      <c r="D59" s="26" t="s">
        <v>130</v>
      </c>
      <c r="E59" s="26" t="s">
        <v>131</v>
      </c>
      <c r="F59" s="26" t="s">
        <v>132</v>
      </c>
      <c r="G59" s="30" t="s">
        <v>132</v>
      </c>
      <c r="H59" s="26" t="s">
        <v>133</v>
      </c>
      <c r="I59" s="26" t="s">
        <v>134</v>
      </c>
      <c r="J59" s="26" t="s">
        <v>135</v>
      </c>
      <c r="K59" s="30" t="s">
        <v>866</v>
      </c>
      <c r="L59" s="30" t="s">
        <v>917</v>
      </c>
      <c r="M59" s="28">
        <v>25</v>
      </c>
      <c r="N59" s="28">
        <v>13</v>
      </c>
      <c r="O59" s="29">
        <f t="shared" si="0"/>
        <v>52</v>
      </c>
      <c r="P59" s="28">
        <v>1</v>
      </c>
      <c r="Q59" s="28">
        <v>1</v>
      </c>
      <c r="R59" s="41">
        <f t="shared" si="1"/>
        <v>100</v>
      </c>
      <c r="S59" s="28">
        <v>0</v>
      </c>
      <c r="T59" s="28">
        <v>0</v>
      </c>
      <c r="U59" s="41" t="e">
        <f t="shared" si="2"/>
        <v>#DIV/0!</v>
      </c>
      <c r="V59" s="28">
        <v>0</v>
      </c>
      <c r="W59" s="28">
        <v>0</v>
      </c>
      <c r="X59" s="41" t="e">
        <f t="shared" si="3"/>
        <v>#DIV/0!</v>
      </c>
      <c r="Y59" s="28">
        <v>13</v>
      </c>
      <c r="Z59" s="28">
        <v>7</v>
      </c>
      <c r="AA59" s="41">
        <f t="shared" si="4"/>
        <v>53.846153846153847</v>
      </c>
      <c r="AB59" s="28">
        <v>0</v>
      </c>
      <c r="AC59" s="28">
        <v>0</v>
      </c>
      <c r="AD59" s="41" t="e">
        <f t="shared" si="5"/>
        <v>#DIV/0!</v>
      </c>
      <c r="AE59" s="28">
        <v>11</v>
      </c>
      <c r="AF59" s="28">
        <v>5</v>
      </c>
      <c r="AG59" s="41">
        <f t="shared" si="6"/>
        <v>45.454545454545453</v>
      </c>
      <c r="AH59" s="28">
        <v>0</v>
      </c>
      <c r="AI59" s="30" t="s">
        <v>868</v>
      </c>
      <c r="AJ59" s="26" t="s">
        <v>51</v>
      </c>
      <c r="AK59" s="55" t="s">
        <v>869</v>
      </c>
      <c r="AL59" s="56">
        <v>30</v>
      </c>
      <c r="AM59" s="55">
        <v>45355.317723368054</v>
      </c>
      <c r="AN59" s="55" t="s">
        <v>921</v>
      </c>
      <c r="AO59" s="27">
        <f t="shared" si="7"/>
        <v>393</v>
      </c>
      <c r="AP59" s="27" t="s">
        <v>871</v>
      </c>
      <c r="AQ59" s="55" t="s">
        <v>877</v>
      </c>
      <c r="AR59" s="55" t="s">
        <v>919</v>
      </c>
      <c r="AS59" s="12"/>
      <c r="AT59" s="12"/>
      <c r="AU59" s="12"/>
      <c r="AV59" s="12"/>
    </row>
    <row r="60" spans="1:48" x14ac:dyDescent="0.25">
      <c r="A60" s="26">
        <v>182</v>
      </c>
      <c r="B60" s="26" t="s">
        <v>721</v>
      </c>
      <c r="C60" s="27" t="s">
        <v>206</v>
      </c>
      <c r="D60" s="26" t="s">
        <v>207</v>
      </c>
      <c r="E60" s="26" t="s">
        <v>168</v>
      </c>
      <c r="F60" s="26" t="s">
        <v>169</v>
      </c>
      <c r="G60" s="30" t="s">
        <v>173</v>
      </c>
      <c r="H60" s="26" t="s">
        <v>133</v>
      </c>
      <c r="I60" s="26" t="s">
        <v>134</v>
      </c>
      <c r="J60" s="26" t="s">
        <v>135</v>
      </c>
      <c r="K60" s="30" t="s">
        <v>866</v>
      </c>
      <c r="L60" s="30" t="s">
        <v>917</v>
      </c>
      <c r="M60" s="28">
        <v>12</v>
      </c>
      <c r="N60" s="28">
        <v>6</v>
      </c>
      <c r="O60" s="29">
        <f t="shared" si="0"/>
        <v>50</v>
      </c>
      <c r="P60" s="28">
        <v>0</v>
      </c>
      <c r="Q60" s="28">
        <v>0</v>
      </c>
      <c r="R60" s="41" t="e">
        <f t="shared" si="1"/>
        <v>#DIV/0!</v>
      </c>
      <c r="S60" s="28">
        <v>0</v>
      </c>
      <c r="T60" s="28">
        <v>0</v>
      </c>
      <c r="U60" s="41" t="e">
        <f t="shared" si="2"/>
        <v>#DIV/0!</v>
      </c>
      <c r="V60" s="28">
        <v>0</v>
      </c>
      <c r="W60" s="28">
        <v>0</v>
      </c>
      <c r="X60" s="41" t="e">
        <f t="shared" si="3"/>
        <v>#DIV/0!</v>
      </c>
      <c r="Y60" s="28">
        <v>10</v>
      </c>
      <c r="Z60" s="28">
        <v>4</v>
      </c>
      <c r="AA60" s="41">
        <f t="shared" si="4"/>
        <v>40</v>
      </c>
      <c r="AB60" s="28">
        <v>2</v>
      </c>
      <c r="AC60" s="28">
        <v>2</v>
      </c>
      <c r="AD60" s="41">
        <f t="shared" si="5"/>
        <v>100</v>
      </c>
      <c r="AE60" s="28">
        <v>0</v>
      </c>
      <c r="AF60" s="28">
        <v>0</v>
      </c>
      <c r="AG60" s="41" t="e">
        <f t="shared" si="6"/>
        <v>#DIV/0!</v>
      </c>
      <c r="AH60" s="28" t="s">
        <v>114</v>
      </c>
      <c r="AI60" s="30" t="s">
        <v>868</v>
      </c>
      <c r="AJ60" s="26" t="s">
        <v>51</v>
      </c>
      <c r="AK60" s="55" t="s">
        <v>887</v>
      </c>
      <c r="AL60" s="56">
        <v>6</v>
      </c>
      <c r="AM60" s="55">
        <v>45270.472778402778</v>
      </c>
      <c r="AN60" s="55" t="s">
        <v>927</v>
      </c>
      <c r="AO60" s="27">
        <f t="shared" si="7"/>
        <v>182</v>
      </c>
      <c r="AP60" s="27">
        <v>0</v>
      </c>
      <c r="AQ60" s="55" t="s">
        <v>872</v>
      </c>
      <c r="AR60" s="55" t="s">
        <v>872</v>
      </c>
      <c r="AS60" s="12"/>
      <c r="AT60" s="12"/>
      <c r="AU60" s="12"/>
      <c r="AV60" s="12"/>
    </row>
    <row r="61" spans="1:48" x14ac:dyDescent="0.25">
      <c r="A61" s="26">
        <v>367</v>
      </c>
      <c r="B61" s="26" t="s">
        <v>722</v>
      </c>
      <c r="C61" s="27" t="s">
        <v>208</v>
      </c>
      <c r="D61" s="26" t="s">
        <v>209</v>
      </c>
      <c r="E61" s="26" t="s">
        <v>168</v>
      </c>
      <c r="F61" s="26" t="s">
        <v>169</v>
      </c>
      <c r="G61" s="30" t="s">
        <v>173</v>
      </c>
      <c r="H61" s="26" t="s">
        <v>133</v>
      </c>
      <c r="I61" s="26" t="s">
        <v>134</v>
      </c>
      <c r="J61" s="26" t="s">
        <v>135</v>
      </c>
      <c r="K61" s="30" t="s">
        <v>866</v>
      </c>
      <c r="L61" s="30" t="s">
        <v>917</v>
      </c>
      <c r="M61" s="28">
        <v>12</v>
      </c>
      <c r="N61" s="28">
        <v>6</v>
      </c>
      <c r="O61" s="29">
        <f t="shared" si="0"/>
        <v>50</v>
      </c>
      <c r="P61" s="28">
        <v>0</v>
      </c>
      <c r="Q61" s="28">
        <v>0</v>
      </c>
      <c r="R61" s="41" t="e">
        <f t="shared" si="1"/>
        <v>#DIV/0!</v>
      </c>
      <c r="S61" s="28">
        <v>0</v>
      </c>
      <c r="T61" s="28">
        <v>0</v>
      </c>
      <c r="U61" s="41" t="e">
        <f t="shared" si="2"/>
        <v>#DIV/0!</v>
      </c>
      <c r="V61" s="28">
        <v>0</v>
      </c>
      <c r="W61" s="28">
        <v>0</v>
      </c>
      <c r="X61" s="41" t="e">
        <f t="shared" si="3"/>
        <v>#DIV/0!</v>
      </c>
      <c r="Y61" s="28">
        <v>10</v>
      </c>
      <c r="Z61" s="28">
        <v>4</v>
      </c>
      <c r="AA61" s="41">
        <f t="shared" si="4"/>
        <v>40</v>
      </c>
      <c r="AB61" s="28">
        <v>2</v>
      </c>
      <c r="AC61" s="28">
        <v>2</v>
      </c>
      <c r="AD61" s="41">
        <f t="shared" si="5"/>
        <v>100</v>
      </c>
      <c r="AE61" s="28">
        <v>0</v>
      </c>
      <c r="AF61" s="28">
        <v>0</v>
      </c>
      <c r="AG61" s="41" t="e">
        <f t="shared" si="6"/>
        <v>#DIV/0!</v>
      </c>
      <c r="AH61" s="28">
        <v>0</v>
      </c>
      <c r="AI61" s="30" t="s">
        <v>868</v>
      </c>
      <c r="AJ61" s="26" t="s">
        <v>51</v>
      </c>
      <c r="AK61" s="55" t="s">
        <v>887</v>
      </c>
      <c r="AL61" s="56">
        <v>6</v>
      </c>
      <c r="AM61" s="55">
        <v>45355.19204490741</v>
      </c>
      <c r="AN61" s="55" t="s">
        <v>918</v>
      </c>
      <c r="AO61" s="27">
        <f t="shared" si="7"/>
        <v>367</v>
      </c>
      <c r="AP61" s="27">
        <v>0</v>
      </c>
      <c r="AQ61" s="55" t="s">
        <v>877</v>
      </c>
      <c r="AR61" s="55" t="s">
        <v>919</v>
      </c>
      <c r="AS61" s="12"/>
      <c r="AT61" s="12"/>
      <c r="AU61" s="12"/>
      <c r="AV61" s="12"/>
    </row>
    <row r="62" spans="1:48" x14ac:dyDescent="0.25">
      <c r="A62" s="26">
        <v>401</v>
      </c>
      <c r="B62" s="26" t="s">
        <v>688</v>
      </c>
      <c r="C62" s="27" t="s">
        <v>210</v>
      </c>
      <c r="D62" s="26" t="s">
        <v>211</v>
      </c>
      <c r="E62" s="26" t="s">
        <v>131</v>
      </c>
      <c r="F62" s="26" t="s">
        <v>132</v>
      </c>
      <c r="G62" s="30" t="s">
        <v>132</v>
      </c>
      <c r="H62" s="26" t="s">
        <v>133</v>
      </c>
      <c r="I62" s="26" t="s">
        <v>134</v>
      </c>
      <c r="J62" s="26" t="s">
        <v>135</v>
      </c>
      <c r="K62" s="30" t="s">
        <v>866</v>
      </c>
      <c r="L62" s="30" t="s">
        <v>917</v>
      </c>
      <c r="M62" s="28">
        <v>10</v>
      </c>
      <c r="N62" s="28">
        <v>5</v>
      </c>
      <c r="O62" s="29">
        <f t="shared" si="0"/>
        <v>50</v>
      </c>
      <c r="P62" s="28">
        <v>0</v>
      </c>
      <c r="Q62" s="28">
        <v>0</v>
      </c>
      <c r="R62" s="41" t="e">
        <f t="shared" si="1"/>
        <v>#DIV/0!</v>
      </c>
      <c r="S62" s="28">
        <v>0</v>
      </c>
      <c r="T62" s="28">
        <v>0</v>
      </c>
      <c r="U62" s="41" t="e">
        <f t="shared" si="2"/>
        <v>#DIV/0!</v>
      </c>
      <c r="V62" s="28">
        <v>0</v>
      </c>
      <c r="W62" s="28">
        <v>0</v>
      </c>
      <c r="X62" s="41" t="e">
        <f t="shared" si="3"/>
        <v>#DIV/0!</v>
      </c>
      <c r="Y62" s="28">
        <v>8</v>
      </c>
      <c r="Z62" s="28">
        <v>3</v>
      </c>
      <c r="AA62" s="41">
        <f t="shared" si="4"/>
        <v>37.5</v>
      </c>
      <c r="AB62" s="28">
        <v>2</v>
      </c>
      <c r="AC62" s="28">
        <v>2</v>
      </c>
      <c r="AD62" s="41">
        <f t="shared" si="5"/>
        <v>100</v>
      </c>
      <c r="AE62" s="28">
        <v>0</v>
      </c>
      <c r="AF62" s="28">
        <v>0</v>
      </c>
      <c r="AG62" s="41" t="e">
        <f t="shared" si="6"/>
        <v>#DIV/0!</v>
      </c>
      <c r="AH62" s="28">
        <v>0</v>
      </c>
      <c r="AI62" s="30" t="s">
        <v>868</v>
      </c>
      <c r="AJ62" s="26" t="s">
        <v>51</v>
      </c>
      <c r="AK62" s="55" t="s">
        <v>887</v>
      </c>
      <c r="AL62" s="56">
        <v>8</v>
      </c>
      <c r="AM62" s="55">
        <v>45355.338820752317</v>
      </c>
      <c r="AN62" s="55" t="s">
        <v>918</v>
      </c>
      <c r="AO62" s="27">
        <f t="shared" si="7"/>
        <v>401</v>
      </c>
      <c r="AP62" s="27" t="e">
        <v>#N/A</v>
      </c>
      <c r="AQ62" s="55" t="s">
        <v>877</v>
      </c>
      <c r="AR62" s="55" t="s">
        <v>919</v>
      </c>
      <c r="AS62" s="12"/>
      <c r="AT62" s="12"/>
      <c r="AU62" s="12"/>
      <c r="AV62" s="12"/>
    </row>
    <row r="63" spans="1:48" x14ac:dyDescent="0.25">
      <c r="A63" s="26">
        <v>405</v>
      </c>
      <c r="B63" s="26" t="s">
        <v>723</v>
      </c>
      <c r="C63" s="27" t="s">
        <v>212</v>
      </c>
      <c r="D63" s="26" t="s">
        <v>213</v>
      </c>
      <c r="E63" s="26" t="s">
        <v>131</v>
      </c>
      <c r="F63" s="26" t="s">
        <v>132</v>
      </c>
      <c r="G63" s="30" t="s">
        <v>132</v>
      </c>
      <c r="H63" s="26" t="s">
        <v>133</v>
      </c>
      <c r="I63" s="26" t="s">
        <v>134</v>
      </c>
      <c r="J63" s="26" t="s">
        <v>135</v>
      </c>
      <c r="K63" s="30" t="s">
        <v>866</v>
      </c>
      <c r="L63" s="30" t="s">
        <v>917</v>
      </c>
      <c r="M63" s="28">
        <v>2</v>
      </c>
      <c r="N63" s="28">
        <v>1</v>
      </c>
      <c r="O63" s="29">
        <f t="shared" si="0"/>
        <v>50</v>
      </c>
      <c r="P63" s="28">
        <v>0</v>
      </c>
      <c r="Q63" s="28">
        <v>0</v>
      </c>
      <c r="R63" s="41" t="e">
        <f t="shared" si="1"/>
        <v>#DIV/0!</v>
      </c>
      <c r="S63" s="28">
        <v>0</v>
      </c>
      <c r="T63" s="28">
        <v>0</v>
      </c>
      <c r="U63" s="41" t="e">
        <f t="shared" si="2"/>
        <v>#DIV/0!</v>
      </c>
      <c r="V63" s="28">
        <v>0</v>
      </c>
      <c r="W63" s="28">
        <v>0</v>
      </c>
      <c r="X63" s="41" t="e">
        <f t="shared" si="3"/>
        <v>#DIV/0!</v>
      </c>
      <c r="Y63" s="28">
        <v>2</v>
      </c>
      <c r="Z63" s="28">
        <v>1</v>
      </c>
      <c r="AA63" s="41">
        <f t="shared" si="4"/>
        <v>50</v>
      </c>
      <c r="AB63" s="28">
        <v>0</v>
      </c>
      <c r="AC63" s="28">
        <v>0</v>
      </c>
      <c r="AD63" s="41" t="e">
        <f t="shared" si="5"/>
        <v>#DIV/0!</v>
      </c>
      <c r="AE63" s="28">
        <v>0</v>
      </c>
      <c r="AF63" s="28">
        <v>0</v>
      </c>
      <c r="AG63" s="41" t="e">
        <f t="shared" si="6"/>
        <v>#DIV/0!</v>
      </c>
      <c r="AH63" s="28">
        <v>0</v>
      </c>
      <c r="AI63" s="30" t="s">
        <v>868</v>
      </c>
      <c r="AJ63" s="26" t="s">
        <v>51</v>
      </c>
      <c r="AK63" s="55" t="s">
        <v>887</v>
      </c>
      <c r="AL63" s="56">
        <v>5</v>
      </c>
      <c r="AM63" s="55">
        <v>45355.345736122683</v>
      </c>
      <c r="AN63" s="55" t="s">
        <v>918</v>
      </c>
      <c r="AO63" s="27">
        <f t="shared" si="7"/>
        <v>405</v>
      </c>
      <c r="AP63" s="27">
        <v>0</v>
      </c>
      <c r="AQ63" s="55" t="s">
        <v>877</v>
      </c>
      <c r="AR63" s="55" t="s">
        <v>919</v>
      </c>
      <c r="AS63" s="12"/>
      <c r="AT63" s="12"/>
      <c r="AU63" s="12"/>
      <c r="AV63" s="12"/>
    </row>
    <row r="64" spans="1:48" x14ac:dyDescent="0.25">
      <c r="A64" s="26">
        <v>525</v>
      </c>
      <c r="B64" s="26" t="s">
        <v>724</v>
      </c>
      <c r="C64" s="27" t="s">
        <v>214</v>
      </c>
      <c r="D64" s="26" t="s">
        <v>215</v>
      </c>
      <c r="E64" s="26" t="s">
        <v>168</v>
      </c>
      <c r="F64" s="26" t="s">
        <v>169</v>
      </c>
      <c r="G64" s="30" t="s">
        <v>173</v>
      </c>
      <c r="H64" s="26" t="s">
        <v>133</v>
      </c>
      <c r="I64" s="26" t="s">
        <v>134</v>
      </c>
      <c r="J64" s="26" t="s">
        <v>135</v>
      </c>
      <c r="K64" s="30" t="s">
        <v>866</v>
      </c>
      <c r="L64" s="30" t="s">
        <v>917</v>
      </c>
      <c r="M64" s="28">
        <v>28</v>
      </c>
      <c r="N64" s="28">
        <v>14</v>
      </c>
      <c r="O64" s="29">
        <f t="shared" si="0"/>
        <v>50</v>
      </c>
      <c r="P64" s="28">
        <v>0</v>
      </c>
      <c r="Q64" s="28">
        <v>0</v>
      </c>
      <c r="R64" s="41" t="e">
        <f t="shared" si="1"/>
        <v>#DIV/0!</v>
      </c>
      <c r="S64" s="28">
        <v>0</v>
      </c>
      <c r="T64" s="28">
        <v>0</v>
      </c>
      <c r="U64" s="41" t="e">
        <f t="shared" si="2"/>
        <v>#DIV/0!</v>
      </c>
      <c r="V64" s="28">
        <v>0</v>
      </c>
      <c r="W64" s="28">
        <v>0</v>
      </c>
      <c r="X64" s="41" t="e">
        <f t="shared" si="3"/>
        <v>#DIV/0!</v>
      </c>
      <c r="Y64" s="28">
        <v>12</v>
      </c>
      <c r="Z64" s="28">
        <v>7</v>
      </c>
      <c r="AA64" s="41">
        <f t="shared" si="4"/>
        <v>58.333333333333336</v>
      </c>
      <c r="AB64" s="28">
        <v>5</v>
      </c>
      <c r="AC64" s="28">
        <v>3</v>
      </c>
      <c r="AD64" s="41">
        <f t="shared" si="5"/>
        <v>60</v>
      </c>
      <c r="AE64" s="28">
        <v>11</v>
      </c>
      <c r="AF64" s="28">
        <v>4</v>
      </c>
      <c r="AG64" s="41">
        <f t="shared" si="6"/>
        <v>36.363636363636367</v>
      </c>
      <c r="AH64" s="28">
        <v>0</v>
      </c>
      <c r="AI64" s="30" t="s">
        <v>868</v>
      </c>
      <c r="AJ64" s="26" t="s">
        <v>51</v>
      </c>
      <c r="AK64" s="55" t="s">
        <v>887</v>
      </c>
      <c r="AL64" s="56">
        <v>18</v>
      </c>
      <c r="AM64" s="55">
        <v>45379.151675358793</v>
      </c>
      <c r="AN64" s="55" t="s">
        <v>923</v>
      </c>
      <c r="AO64" s="27">
        <f t="shared" si="7"/>
        <v>525</v>
      </c>
      <c r="AP64" s="27">
        <v>0</v>
      </c>
      <c r="AQ64" s="55" t="s">
        <v>877</v>
      </c>
      <c r="AR64" s="55" t="s">
        <v>919</v>
      </c>
      <c r="AS64" s="12"/>
      <c r="AT64" s="12"/>
      <c r="AU64" s="12"/>
      <c r="AV64" s="12"/>
    </row>
    <row r="65" spans="1:48" x14ac:dyDescent="0.25">
      <c r="A65" s="26">
        <v>390</v>
      </c>
      <c r="B65" s="26" t="s">
        <v>725</v>
      </c>
      <c r="C65" s="27" t="s">
        <v>216</v>
      </c>
      <c r="D65" s="26" t="s">
        <v>217</v>
      </c>
      <c r="E65" s="26" t="s">
        <v>176</v>
      </c>
      <c r="F65" s="26" t="s">
        <v>177</v>
      </c>
      <c r="G65" s="30" t="s">
        <v>177</v>
      </c>
      <c r="H65" s="26" t="s">
        <v>133</v>
      </c>
      <c r="I65" s="26" t="s">
        <v>134</v>
      </c>
      <c r="J65" s="26" t="s">
        <v>135</v>
      </c>
      <c r="K65" s="30" t="s">
        <v>866</v>
      </c>
      <c r="L65" s="30" t="s">
        <v>917</v>
      </c>
      <c r="M65" s="28">
        <v>150</v>
      </c>
      <c r="N65" s="28">
        <v>74</v>
      </c>
      <c r="O65" s="29">
        <f t="shared" si="0"/>
        <v>49.333333333333336</v>
      </c>
      <c r="P65" s="28">
        <v>15</v>
      </c>
      <c r="Q65" s="28">
        <v>15</v>
      </c>
      <c r="R65" s="41">
        <f t="shared" si="1"/>
        <v>100</v>
      </c>
      <c r="S65" s="28">
        <v>0</v>
      </c>
      <c r="T65" s="28">
        <v>0</v>
      </c>
      <c r="U65" s="41" t="e">
        <f t="shared" si="2"/>
        <v>#DIV/0!</v>
      </c>
      <c r="V65" s="28">
        <v>3</v>
      </c>
      <c r="W65" s="28">
        <v>3</v>
      </c>
      <c r="X65" s="41">
        <f t="shared" si="3"/>
        <v>100</v>
      </c>
      <c r="Y65" s="28">
        <v>101</v>
      </c>
      <c r="Z65" s="28">
        <v>26</v>
      </c>
      <c r="AA65" s="41">
        <f t="shared" si="4"/>
        <v>25.742574257425744</v>
      </c>
      <c r="AB65" s="28">
        <v>14</v>
      </c>
      <c r="AC65" s="28">
        <v>14</v>
      </c>
      <c r="AD65" s="41">
        <f t="shared" si="5"/>
        <v>100</v>
      </c>
      <c r="AE65" s="28">
        <v>17</v>
      </c>
      <c r="AF65" s="28">
        <v>16</v>
      </c>
      <c r="AG65" s="41">
        <f t="shared" si="6"/>
        <v>94.117647058823522</v>
      </c>
      <c r="AH65" s="28">
        <v>0</v>
      </c>
      <c r="AI65" s="30" t="s">
        <v>868</v>
      </c>
      <c r="AJ65" s="26" t="s">
        <v>51</v>
      </c>
      <c r="AK65" s="55" t="s">
        <v>869</v>
      </c>
      <c r="AL65" s="56">
        <v>95</v>
      </c>
      <c r="AM65" s="55">
        <v>45355.308582824073</v>
      </c>
      <c r="AN65" s="55" t="s">
        <v>918</v>
      </c>
      <c r="AO65" s="27">
        <f t="shared" si="7"/>
        <v>390</v>
      </c>
      <c r="AP65" s="27" t="s">
        <v>871</v>
      </c>
      <c r="AQ65" s="55" t="s">
        <v>877</v>
      </c>
      <c r="AR65" s="55" t="s">
        <v>919</v>
      </c>
      <c r="AS65" s="12"/>
      <c r="AT65" s="12"/>
      <c r="AU65" s="12"/>
      <c r="AV65" s="12"/>
    </row>
    <row r="66" spans="1:48" x14ac:dyDescent="0.25">
      <c r="A66" s="26">
        <v>9</v>
      </c>
      <c r="B66" s="26" t="s">
        <v>688</v>
      </c>
      <c r="C66" s="27" t="s">
        <v>218</v>
      </c>
      <c r="D66" s="26" t="s">
        <v>219</v>
      </c>
      <c r="E66" s="26" t="s">
        <v>220</v>
      </c>
      <c r="F66" s="26" t="s">
        <v>221</v>
      </c>
      <c r="G66" s="30" t="s">
        <v>62</v>
      </c>
      <c r="H66" s="26" t="s">
        <v>222</v>
      </c>
      <c r="I66" s="26" t="s">
        <v>223</v>
      </c>
      <c r="J66" s="26" t="s">
        <v>135</v>
      </c>
      <c r="K66" s="30" t="s">
        <v>866</v>
      </c>
      <c r="L66" s="30" t="s">
        <v>929</v>
      </c>
      <c r="M66" s="28">
        <v>53</v>
      </c>
      <c r="N66" s="28">
        <v>26</v>
      </c>
      <c r="O66" s="29">
        <f t="shared" ref="O66:O129" si="8">N66/M66*100</f>
        <v>49.056603773584904</v>
      </c>
      <c r="P66" s="28">
        <v>2</v>
      </c>
      <c r="Q66" s="28">
        <v>2</v>
      </c>
      <c r="R66" s="41">
        <f t="shared" ref="R66:R129" si="9">Q66/P66*100</f>
        <v>100</v>
      </c>
      <c r="S66" s="28">
        <v>1</v>
      </c>
      <c r="T66" s="28">
        <v>1</v>
      </c>
      <c r="U66" s="41">
        <f t="shared" ref="U66:U129" si="10">T66/S66*100</f>
        <v>100</v>
      </c>
      <c r="V66" s="28">
        <v>2</v>
      </c>
      <c r="W66" s="28">
        <v>1</v>
      </c>
      <c r="X66" s="41">
        <f t="shared" ref="X66:X129" si="11">W66/V66*100</f>
        <v>50</v>
      </c>
      <c r="Y66" s="28">
        <v>40</v>
      </c>
      <c r="Z66" s="28">
        <v>16</v>
      </c>
      <c r="AA66" s="41">
        <f t="shared" ref="AA66:AA129" si="12">Z66/Y66*100</f>
        <v>40</v>
      </c>
      <c r="AB66" s="28">
        <v>8</v>
      </c>
      <c r="AC66" s="28">
        <v>6</v>
      </c>
      <c r="AD66" s="41">
        <f t="shared" ref="AD66:AD129" si="13">AC66/AB66*100</f>
        <v>75</v>
      </c>
      <c r="AE66" s="28">
        <v>0</v>
      </c>
      <c r="AF66" s="28">
        <v>0</v>
      </c>
      <c r="AG66" s="41" t="e">
        <f t="shared" ref="AG66:AG129" si="14">AF66/AE66*100</f>
        <v>#DIV/0!</v>
      </c>
      <c r="AH66" s="28">
        <v>0</v>
      </c>
      <c r="AI66" s="30" t="s">
        <v>868</v>
      </c>
      <c r="AJ66" s="26" t="s">
        <v>51</v>
      </c>
      <c r="AK66" s="55" t="s">
        <v>869</v>
      </c>
      <c r="AL66" s="56">
        <v>34</v>
      </c>
      <c r="AM66" s="55">
        <v>45236.295495543978</v>
      </c>
      <c r="AN66" s="55" t="s">
        <v>930</v>
      </c>
      <c r="AO66" s="27">
        <f t="shared" ref="AO66:AO129" si="15">A66</f>
        <v>9</v>
      </c>
      <c r="AP66" s="27" t="e">
        <v>#N/A</v>
      </c>
      <c r="AQ66" s="55" t="s">
        <v>877</v>
      </c>
      <c r="AR66" s="55" t="s">
        <v>882</v>
      </c>
      <c r="AS66" s="12"/>
      <c r="AT66" s="12"/>
      <c r="AU66" s="12"/>
      <c r="AV66" s="12"/>
    </row>
    <row r="67" spans="1:48" x14ac:dyDescent="0.25">
      <c r="A67" s="26">
        <v>166</v>
      </c>
      <c r="B67" s="26" t="s">
        <v>688</v>
      </c>
      <c r="C67" s="27" t="s">
        <v>224</v>
      </c>
      <c r="D67" s="26" t="s">
        <v>147</v>
      </c>
      <c r="E67" s="26" t="s">
        <v>144</v>
      </c>
      <c r="F67" s="26" t="s">
        <v>145</v>
      </c>
      <c r="G67" s="30" t="s">
        <v>145</v>
      </c>
      <c r="H67" s="26" t="s">
        <v>133</v>
      </c>
      <c r="I67" s="26" t="s">
        <v>134</v>
      </c>
      <c r="J67" s="26" t="s">
        <v>135</v>
      </c>
      <c r="K67" s="30" t="s">
        <v>866</v>
      </c>
      <c r="L67" s="30" t="s">
        <v>917</v>
      </c>
      <c r="M67" s="28">
        <v>13</v>
      </c>
      <c r="N67" s="28">
        <v>6</v>
      </c>
      <c r="O67" s="29">
        <f t="shared" si="8"/>
        <v>46.153846153846153</v>
      </c>
      <c r="P67" s="28">
        <v>1</v>
      </c>
      <c r="Q67" s="28">
        <v>0</v>
      </c>
      <c r="R67" s="41">
        <f t="shared" si="9"/>
        <v>0</v>
      </c>
      <c r="S67" s="28">
        <v>0</v>
      </c>
      <c r="T67" s="28">
        <v>0</v>
      </c>
      <c r="U67" s="41" t="e">
        <f t="shared" si="10"/>
        <v>#DIV/0!</v>
      </c>
      <c r="V67" s="28">
        <v>0</v>
      </c>
      <c r="W67" s="28">
        <v>0</v>
      </c>
      <c r="X67" s="41" t="e">
        <f t="shared" si="11"/>
        <v>#DIV/0!</v>
      </c>
      <c r="Y67" s="28">
        <v>8</v>
      </c>
      <c r="Z67" s="28">
        <v>5</v>
      </c>
      <c r="AA67" s="41">
        <f t="shared" si="12"/>
        <v>62.5</v>
      </c>
      <c r="AB67" s="28">
        <v>4</v>
      </c>
      <c r="AC67" s="28">
        <v>1</v>
      </c>
      <c r="AD67" s="41">
        <f t="shared" si="13"/>
        <v>25</v>
      </c>
      <c r="AE67" s="28">
        <v>0</v>
      </c>
      <c r="AF67" s="28">
        <v>0</v>
      </c>
      <c r="AG67" s="41" t="e">
        <f t="shared" si="14"/>
        <v>#DIV/0!</v>
      </c>
      <c r="AH67" s="28" t="s">
        <v>114</v>
      </c>
      <c r="AI67" s="30" t="s">
        <v>868</v>
      </c>
      <c r="AJ67" s="26" t="s">
        <v>51</v>
      </c>
      <c r="AK67" s="55" t="s">
        <v>887</v>
      </c>
      <c r="AL67" s="56">
        <v>10</v>
      </c>
      <c r="AM67" s="55">
        <v>45270.234060046299</v>
      </c>
      <c r="AN67" s="55" t="s">
        <v>931</v>
      </c>
      <c r="AO67" s="27">
        <f t="shared" si="15"/>
        <v>166</v>
      </c>
      <c r="AP67" s="27" t="e">
        <v>#N/A</v>
      </c>
      <c r="AQ67" s="55" t="s">
        <v>872</v>
      </c>
      <c r="AR67" s="55" t="s">
        <v>872</v>
      </c>
      <c r="AS67" s="12"/>
      <c r="AT67" s="12"/>
      <c r="AU67" s="12"/>
      <c r="AV67" s="12"/>
    </row>
    <row r="68" spans="1:48" x14ac:dyDescent="0.25">
      <c r="A68" s="26">
        <v>462</v>
      </c>
      <c r="B68" s="26" t="s">
        <v>726</v>
      </c>
      <c r="C68" s="27" t="s">
        <v>225</v>
      </c>
      <c r="D68" s="26" t="s">
        <v>226</v>
      </c>
      <c r="E68" s="26" t="s">
        <v>144</v>
      </c>
      <c r="F68" s="26" t="s">
        <v>145</v>
      </c>
      <c r="G68" s="30" t="s">
        <v>145</v>
      </c>
      <c r="H68" s="26" t="s">
        <v>133</v>
      </c>
      <c r="I68" s="26" t="s">
        <v>134</v>
      </c>
      <c r="J68" s="26" t="s">
        <v>135</v>
      </c>
      <c r="K68" s="30" t="s">
        <v>866</v>
      </c>
      <c r="L68" s="30" t="s">
        <v>917</v>
      </c>
      <c r="M68" s="28">
        <v>13</v>
      </c>
      <c r="N68" s="28">
        <v>6</v>
      </c>
      <c r="O68" s="29">
        <f t="shared" si="8"/>
        <v>46.153846153846153</v>
      </c>
      <c r="P68" s="28">
        <v>0</v>
      </c>
      <c r="Q68" s="28">
        <v>0</v>
      </c>
      <c r="R68" s="41" t="e">
        <f t="shared" si="9"/>
        <v>#DIV/0!</v>
      </c>
      <c r="S68" s="28">
        <v>3</v>
      </c>
      <c r="T68" s="28">
        <v>3</v>
      </c>
      <c r="U68" s="41">
        <f t="shared" si="10"/>
        <v>100</v>
      </c>
      <c r="V68" s="28">
        <v>0</v>
      </c>
      <c r="W68" s="28">
        <v>0</v>
      </c>
      <c r="X68" s="41" t="e">
        <f t="shared" si="11"/>
        <v>#DIV/0!</v>
      </c>
      <c r="Y68" s="28">
        <v>7</v>
      </c>
      <c r="Z68" s="28">
        <v>2</v>
      </c>
      <c r="AA68" s="41">
        <f t="shared" si="12"/>
        <v>28.571428571428569</v>
      </c>
      <c r="AB68" s="28">
        <v>2</v>
      </c>
      <c r="AC68" s="28">
        <v>1</v>
      </c>
      <c r="AD68" s="41">
        <f t="shared" si="13"/>
        <v>50</v>
      </c>
      <c r="AE68" s="28">
        <v>1</v>
      </c>
      <c r="AF68" s="28">
        <v>0</v>
      </c>
      <c r="AG68" s="41">
        <f t="shared" si="14"/>
        <v>0</v>
      </c>
      <c r="AH68" s="28">
        <v>0</v>
      </c>
      <c r="AI68" s="30" t="s">
        <v>868</v>
      </c>
      <c r="AJ68" s="26" t="s">
        <v>51</v>
      </c>
      <c r="AK68" s="55" t="s">
        <v>887</v>
      </c>
      <c r="AL68" s="56">
        <v>12</v>
      </c>
      <c r="AM68" s="55">
        <v>45358.176960868055</v>
      </c>
      <c r="AN68" s="55" t="s">
        <v>932</v>
      </c>
      <c r="AO68" s="27">
        <f t="shared" si="15"/>
        <v>462</v>
      </c>
      <c r="AP68" s="27">
        <v>0</v>
      </c>
      <c r="AQ68" s="55" t="s">
        <v>872</v>
      </c>
      <c r="AR68" s="55" t="s">
        <v>926</v>
      </c>
      <c r="AS68" s="12"/>
      <c r="AT68" s="12"/>
      <c r="AU68" s="12"/>
      <c r="AV68" s="12"/>
    </row>
    <row r="69" spans="1:48" x14ac:dyDescent="0.25">
      <c r="A69" s="26">
        <v>529</v>
      </c>
      <c r="B69" s="26" t="s">
        <v>727</v>
      </c>
      <c r="C69" s="27" t="s">
        <v>227</v>
      </c>
      <c r="D69" s="26" t="s">
        <v>228</v>
      </c>
      <c r="E69" s="26" t="s">
        <v>144</v>
      </c>
      <c r="F69" s="26" t="s">
        <v>145</v>
      </c>
      <c r="G69" s="30" t="s">
        <v>145</v>
      </c>
      <c r="H69" s="26" t="s">
        <v>133</v>
      </c>
      <c r="I69" s="26" t="s">
        <v>134</v>
      </c>
      <c r="J69" s="26" t="s">
        <v>135</v>
      </c>
      <c r="K69" s="30" t="s">
        <v>866</v>
      </c>
      <c r="L69" s="30" t="s">
        <v>917</v>
      </c>
      <c r="M69" s="28">
        <v>13</v>
      </c>
      <c r="N69" s="28">
        <v>6</v>
      </c>
      <c r="O69" s="29">
        <f t="shared" si="8"/>
        <v>46.153846153846153</v>
      </c>
      <c r="P69" s="28">
        <v>0</v>
      </c>
      <c r="Q69" s="28">
        <v>0</v>
      </c>
      <c r="R69" s="41" t="e">
        <f t="shared" si="9"/>
        <v>#DIV/0!</v>
      </c>
      <c r="S69" s="28">
        <v>3</v>
      </c>
      <c r="T69" s="28">
        <v>3</v>
      </c>
      <c r="U69" s="41">
        <f t="shared" si="10"/>
        <v>100</v>
      </c>
      <c r="V69" s="28">
        <v>0</v>
      </c>
      <c r="W69" s="28">
        <v>0</v>
      </c>
      <c r="X69" s="41" t="e">
        <f t="shared" si="11"/>
        <v>#DIV/0!</v>
      </c>
      <c r="Y69" s="28">
        <v>7</v>
      </c>
      <c r="Z69" s="28">
        <v>2</v>
      </c>
      <c r="AA69" s="41">
        <f t="shared" si="12"/>
        <v>28.571428571428569</v>
      </c>
      <c r="AB69" s="28">
        <v>2</v>
      </c>
      <c r="AC69" s="28">
        <v>1</v>
      </c>
      <c r="AD69" s="41">
        <f t="shared" si="13"/>
        <v>50</v>
      </c>
      <c r="AE69" s="28">
        <v>1</v>
      </c>
      <c r="AF69" s="28">
        <v>0</v>
      </c>
      <c r="AG69" s="41">
        <f t="shared" si="14"/>
        <v>0</v>
      </c>
      <c r="AH69" s="28">
        <v>0</v>
      </c>
      <c r="AI69" s="30" t="s">
        <v>868</v>
      </c>
      <c r="AJ69" s="26" t="s">
        <v>51</v>
      </c>
      <c r="AK69" s="55" t="s">
        <v>887</v>
      </c>
      <c r="AL69" s="56">
        <v>40</v>
      </c>
      <c r="AM69" s="55">
        <v>45379.195850752316</v>
      </c>
      <c r="AN69" s="55" t="s">
        <v>923</v>
      </c>
      <c r="AO69" s="27">
        <f t="shared" si="15"/>
        <v>529</v>
      </c>
      <c r="AP69" s="27">
        <v>0</v>
      </c>
      <c r="AQ69" s="55" t="s">
        <v>877</v>
      </c>
      <c r="AR69" s="55" t="s">
        <v>919</v>
      </c>
      <c r="AS69" s="12"/>
      <c r="AT69" s="12"/>
      <c r="AU69" s="12"/>
      <c r="AV69" s="12"/>
    </row>
    <row r="70" spans="1:48" x14ac:dyDescent="0.25">
      <c r="A70" s="26">
        <v>372</v>
      </c>
      <c r="B70" s="26" t="s">
        <v>728</v>
      </c>
      <c r="C70" s="27" t="s">
        <v>229</v>
      </c>
      <c r="D70" s="26" t="s">
        <v>230</v>
      </c>
      <c r="E70" s="26" t="s">
        <v>168</v>
      </c>
      <c r="F70" s="26" t="s">
        <v>169</v>
      </c>
      <c r="G70" s="30" t="s">
        <v>170</v>
      </c>
      <c r="H70" s="26" t="s">
        <v>133</v>
      </c>
      <c r="I70" s="26" t="s">
        <v>134</v>
      </c>
      <c r="J70" s="26" t="s">
        <v>135</v>
      </c>
      <c r="K70" s="30" t="s">
        <v>866</v>
      </c>
      <c r="L70" s="30" t="s">
        <v>917</v>
      </c>
      <c r="M70" s="28">
        <v>14</v>
      </c>
      <c r="N70" s="28">
        <v>6</v>
      </c>
      <c r="O70" s="29">
        <f t="shared" si="8"/>
        <v>42.857142857142854</v>
      </c>
      <c r="P70" s="28">
        <v>2</v>
      </c>
      <c r="Q70" s="28">
        <v>2</v>
      </c>
      <c r="R70" s="41">
        <f t="shared" si="9"/>
        <v>100</v>
      </c>
      <c r="S70" s="28">
        <v>0</v>
      </c>
      <c r="T70" s="28">
        <v>0</v>
      </c>
      <c r="U70" s="41" t="e">
        <f t="shared" si="10"/>
        <v>#DIV/0!</v>
      </c>
      <c r="V70" s="28">
        <v>11</v>
      </c>
      <c r="W70" s="28">
        <v>3</v>
      </c>
      <c r="X70" s="41">
        <f t="shared" si="11"/>
        <v>27.27272727272727</v>
      </c>
      <c r="Y70" s="28">
        <v>0</v>
      </c>
      <c r="Z70" s="28">
        <v>0</v>
      </c>
      <c r="AA70" s="41" t="e">
        <f t="shared" si="12"/>
        <v>#DIV/0!</v>
      </c>
      <c r="AB70" s="28">
        <v>1</v>
      </c>
      <c r="AC70" s="28">
        <v>1</v>
      </c>
      <c r="AD70" s="41">
        <f t="shared" si="13"/>
        <v>100</v>
      </c>
      <c r="AE70" s="28">
        <v>0</v>
      </c>
      <c r="AF70" s="28">
        <v>0</v>
      </c>
      <c r="AG70" s="41" t="e">
        <f t="shared" si="14"/>
        <v>#DIV/0!</v>
      </c>
      <c r="AH70" s="28">
        <v>0</v>
      </c>
      <c r="AI70" s="30" t="s">
        <v>868</v>
      </c>
      <c r="AJ70" s="26" t="s">
        <v>51</v>
      </c>
      <c r="AK70" s="55" t="s">
        <v>920</v>
      </c>
      <c r="AL70" s="56">
        <v>0</v>
      </c>
      <c r="AM70" s="55">
        <v>45355.206029502318</v>
      </c>
      <c r="AN70" s="55" t="s">
        <v>918</v>
      </c>
      <c r="AO70" s="27">
        <f t="shared" si="15"/>
        <v>372</v>
      </c>
      <c r="AP70" s="27" t="s">
        <v>871</v>
      </c>
      <c r="AQ70" s="55" t="s">
        <v>877</v>
      </c>
      <c r="AR70" s="55" t="s">
        <v>919</v>
      </c>
      <c r="AS70" s="12"/>
      <c r="AT70" s="12"/>
      <c r="AU70" s="12"/>
      <c r="AV70" s="12"/>
    </row>
    <row r="71" spans="1:48" x14ac:dyDescent="0.25">
      <c r="A71" s="26">
        <v>411</v>
      </c>
      <c r="B71" s="26" t="s">
        <v>729</v>
      </c>
      <c r="C71" s="27" t="s">
        <v>231</v>
      </c>
      <c r="D71" s="26" t="s">
        <v>232</v>
      </c>
      <c r="E71" s="26" t="s">
        <v>131</v>
      </c>
      <c r="F71" s="26" t="s">
        <v>132</v>
      </c>
      <c r="G71" s="30" t="s">
        <v>132</v>
      </c>
      <c r="H71" s="26" t="s">
        <v>133</v>
      </c>
      <c r="I71" s="26" t="s">
        <v>134</v>
      </c>
      <c r="J71" s="26" t="s">
        <v>135</v>
      </c>
      <c r="K71" s="30" t="s">
        <v>866</v>
      </c>
      <c r="L71" s="30" t="s">
        <v>917</v>
      </c>
      <c r="M71" s="28">
        <v>14</v>
      </c>
      <c r="N71" s="28">
        <v>6</v>
      </c>
      <c r="O71" s="29">
        <f t="shared" si="8"/>
        <v>42.857142857142854</v>
      </c>
      <c r="P71" s="28">
        <v>1</v>
      </c>
      <c r="Q71" s="28">
        <v>1</v>
      </c>
      <c r="R71" s="41">
        <f t="shared" si="9"/>
        <v>100</v>
      </c>
      <c r="S71" s="28">
        <v>0</v>
      </c>
      <c r="T71" s="28">
        <v>0</v>
      </c>
      <c r="U71" s="41" t="e">
        <f t="shared" si="10"/>
        <v>#DIV/0!</v>
      </c>
      <c r="V71" s="28">
        <v>0</v>
      </c>
      <c r="W71" s="28">
        <v>0</v>
      </c>
      <c r="X71" s="41" t="e">
        <f t="shared" si="11"/>
        <v>#DIV/0!</v>
      </c>
      <c r="Y71" s="28">
        <v>5</v>
      </c>
      <c r="Z71" s="28">
        <v>1</v>
      </c>
      <c r="AA71" s="41">
        <f t="shared" si="12"/>
        <v>20</v>
      </c>
      <c r="AB71" s="28">
        <v>0</v>
      </c>
      <c r="AC71" s="28">
        <v>0</v>
      </c>
      <c r="AD71" s="41" t="e">
        <f t="shared" si="13"/>
        <v>#DIV/0!</v>
      </c>
      <c r="AE71" s="28">
        <v>8</v>
      </c>
      <c r="AF71" s="28">
        <v>4</v>
      </c>
      <c r="AG71" s="41">
        <f t="shared" si="14"/>
        <v>50</v>
      </c>
      <c r="AH71" s="28">
        <v>0</v>
      </c>
      <c r="AI71" s="30" t="s">
        <v>868</v>
      </c>
      <c r="AJ71" s="26" t="s">
        <v>51</v>
      </c>
      <c r="AK71" s="55" t="s">
        <v>920</v>
      </c>
      <c r="AL71" s="56">
        <v>6</v>
      </c>
      <c r="AM71" s="55">
        <v>45355.360700046294</v>
      </c>
      <c r="AN71" s="55" t="s">
        <v>918</v>
      </c>
      <c r="AO71" s="27">
        <f t="shared" si="15"/>
        <v>411</v>
      </c>
      <c r="AP71" s="27" t="s">
        <v>871</v>
      </c>
      <c r="AQ71" s="55" t="s">
        <v>877</v>
      </c>
      <c r="AR71" s="55" t="s">
        <v>919</v>
      </c>
      <c r="AS71" s="12"/>
      <c r="AT71" s="12"/>
      <c r="AU71" s="12"/>
      <c r="AV71" s="12"/>
    </row>
    <row r="72" spans="1:48" x14ac:dyDescent="0.25">
      <c r="A72" s="26">
        <v>520</v>
      </c>
      <c r="B72" s="26" t="s">
        <v>730</v>
      </c>
      <c r="C72" s="27" t="s">
        <v>233</v>
      </c>
      <c r="D72" s="26" t="s">
        <v>234</v>
      </c>
      <c r="E72" s="26" t="s">
        <v>168</v>
      </c>
      <c r="F72" s="26" t="s">
        <v>169</v>
      </c>
      <c r="G72" s="30" t="s">
        <v>173</v>
      </c>
      <c r="H72" s="26" t="s">
        <v>133</v>
      </c>
      <c r="I72" s="26" t="s">
        <v>134</v>
      </c>
      <c r="J72" s="26" t="s">
        <v>135</v>
      </c>
      <c r="K72" s="30" t="s">
        <v>866</v>
      </c>
      <c r="L72" s="30" t="s">
        <v>917</v>
      </c>
      <c r="M72" s="28">
        <v>7</v>
      </c>
      <c r="N72" s="28">
        <v>3</v>
      </c>
      <c r="O72" s="29">
        <f t="shared" si="8"/>
        <v>42.857142857142854</v>
      </c>
      <c r="P72" s="28">
        <v>0</v>
      </c>
      <c r="Q72" s="28">
        <v>0</v>
      </c>
      <c r="R72" s="41" t="e">
        <f t="shared" si="9"/>
        <v>#DIV/0!</v>
      </c>
      <c r="S72" s="28">
        <v>0</v>
      </c>
      <c r="T72" s="28">
        <v>0</v>
      </c>
      <c r="U72" s="41" t="e">
        <f t="shared" si="10"/>
        <v>#DIV/0!</v>
      </c>
      <c r="V72" s="28">
        <v>0</v>
      </c>
      <c r="W72" s="28">
        <v>0</v>
      </c>
      <c r="X72" s="41" t="e">
        <f t="shared" si="11"/>
        <v>#DIV/0!</v>
      </c>
      <c r="Y72" s="28">
        <v>5</v>
      </c>
      <c r="Z72" s="28">
        <v>2</v>
      </c>
      <c r="AA72" s="41">
        <f t="shared" si="12"/>
        <v>40</v>
      </c>
      <c r="AB72" s="28">
        <v>2</v>
      </c>
      <c r="AC72" s="28">
        <v>1</v>
      </c>
      <c r="AD72" s="41">
        <f t="shared" si="13"/>
        <v>50</v>
      </c>
      <c r="AE72" s="28">
        <v>0</v>
      </c>
      <c r="AF72" s="28">
        <v>0</v>
      </c>
      <c r="AG72" s="41" t="e">
        <f t="shared" si="14"/>
        <v>#DIV/0!</v>
      </c>
      <c r="AH72" s="28">
        <v>0</v>
      </c>
      <c r="AI72" s="30" t="s">
        <v>868</v>
      </c>
      <c r="AJ72" s="26" t="s">
        <v>51</v>
      </c>
      <c r="AK72" s="55" t="s">
        <v>887</v>
      </c>
      <c r="AL72" s="56">
        <v>6</v>
      </c>
      <c r="AM72" s="55">
        <v>45377.241485127313</v>
      </c>
      <c r="AN72" s="55" t="s">
        <v>922</v>
      </c>
      <c r="AO72" s="27">
        <f t="shared" si="15"/>
        <v>520</v>
      </c>
      <c r="AP72" s="27">
        <v>0</v>
      </c>
      <c r="AQ72" s="55" t="s">
        <v>877</v>
      </c>
      <c r="AR72" s="55" t="s">
        <v>919</v>
      </c>
      <c r="AS72" s="12"/>
      <c r="AT72" s="12"/>
      <c r="AU72" s="12"/>
      <c r="AV72" s="12"/>
    </row>
    <row r="73" spans="1:48" x14ac:dyDescent="0.25">
      <c r="A73" s="26">
        <v>391</v>
      </c>
      <c r="B73" s="26" t="s">
        <v>731</v>
      </c>
      <c r="C73" s="27" t="s">
        <v>235</v>
      </c>
      <c r="D73" s="26" t="s">
        <v>217</v>
      </c>
      <c r="E73" s="26" t="s">
        <v>176</v>
      </c>
      <c r="F73" s="26" t="s">
        <v>177</v>
      </c>
      <c r="G73" s="30" t="s">
        <v>177</v>
      </c>
      <c r="H73" s="26" t="s">
        <v>133</v>
      </c>
      <c r="I73" s="26" t="s">
        <v>134</v>
      </c>
      <c r="J73" s="26" t="s">
        <v>135</v>
      </c>
      <c r="K73" s="30" t="s">
        <v>866</v>
      </c>
      <c r="L73" s="30" t="s">
        <v>917</v>
      </c>
      <c r="M73" s="28">
        <v>26</v>
      </c>
      <c r="N73" s="28">
        <v>11</v>
      </c>
      <c r="O73" s="29">
        <f t="shared" si="8"/>
        <v>42.307692307692307</v>
      </c>
      <c r="P73" s="28">
        <v>0</v>
      </c>
      <c r="Q73" s="28">
        <v>0</v>
      </c>
      <c r="R73" s="41" t="e">
        <f t="shared" si="9"/>
        <v>#DIV/0!</v>
      </c>
      <c r="S73" s="28">
        <v>0</v>
      </c>
      <c r="T73" s="28">
        <v>0</v>
      </c>
      <c r="U73" s="41" t="e">
        <f t="shared" si="10"/>
        <v>#DIV/0!</v>
      </c>
      <c r="V73" s="28">
        <v>1</v>
      </c>
      <c r="W73" s="28">
        <v>1</v>
      </c>
      <c r="X73" s="41">
        <f t="shared" si="11"/>
        <v>100</v>
      </c>
      <c r="Y73" s="28">
        <v>18</v>
      </c>
      <c r="Z73" s="28">
        <v>4</v>
      </c>
      <c r="AA73" s="41">
        <f t="shared" si="12"/>
        <v>22.222222222222221</v>
      </c>
      <c r="AB73" s="28">
        <v>7</v>
      </c>
      <c r="AC73" s="28">
        <v>6</v>
      </c>
      <c r="AD73" s="41">
        <f t="shared" si="13"/>
        <v>85.714285714285708</v>
      </c>
      <c r="AE73" s="28">
        <v>0</v>
      </c>
      <c r="AF73" s="28">
        <v>0</v>
      </c>
      <c r="AG73" s="41" t="e">
        <f t="shared" si="14"/>
        <v>#DIV/0!</v>
      </c>
      <c r="AH73" s="28">
        <v>0</v>
      </c>
      <c r="AI73" s="30" t="s">
        <v>868</v>
      </c>
      <c r="AJ73" s="26" t="s">
        <v>51</v>
      </c>
      <c r="AK73" s="55" t="s">
        <v>887</v>
      </c>
      <c r="AL73" s="56">
        <v>20</v>
      </c>
      <c r="AM73" s="55">
        <v>45355.310902199075</v>
      </c>
      <c r="AN73" s="55" t="s">
        <v>918</v>
      </c>
      <c r="AO73" s="27">
        <f t="shared" si="15"/>
        <v>391</v>
      </c>
      <c r="AP73" s="27">
        <v>0</v>
      </c>
      <c r="AQ73" s="55" t="s">
        <v>877</v>
      </c>
      <c r="AR73" s="55" t="s">
        <v>919</v>
      </c>
      <c r="AS73" s="12"/>
      <c r="AT73" s="12"/>
      <c r="AU73" s="12"/>
      <c r="AV73" s="12"/>
    </row>
    <row r="74" spans="1:48" x14ac:dyDescent="0.25">
      <c r="A74" s="26">
        <v>174</v>
      </c>
      <c r="B74" s="26" t="s">
        <v>688</v>
      </c>
      <c r="C74" s="27" t="s">
        <v>236</v>
      </c>
      <c r="D74" s="26" t="s">
        <v>211</v>
      </c>
      <c r="E74" s="26" t="s">
        <v>131</v>
      </c>
      <c r="F74" s="26" t="s">
        <v>132</v>
      </c>
      <c r="G74" s="30" t="s">
        <v>132</v>
      </c>
      <c r="H74" s="26" t="s">
        <v>133</v>
      </c>
      <c r="I74" s="26" t="s">
        <v>134</v>
      </c>
      <c r="J74" s="26" t="s">
        <v>135</v>
      </c>
      <c r="K74" s="30" t="s">
        <v>866</v>
      </c>
      <c r="L74" s="30" t="s">
        <v>917</v>
      </c>
      <c r="M74" s="28">
        <v>10</v>
      </c>
      <c r="N74" s="28">
        <v>4</v>
      </c>
      <c r="O74" s="29">
        <f t="shared" si="8"/>
        <v>40</v>
      </c>
      <c r="P74" s="28">
        <v>0</v>
      </c>
      <c r="Q74" s="28">
        <v>0</v>
      </c>
      <c r="R74" s="41" t="e">
        <f t="shared" si="9"/>
        <v>#DIV/0!</v>
      </c>
      <c r="S74" s="28">
        <v>0</v>
      </c>
      <c r="T74" s="28">
        <v>0</v>
      </c>
      <c r="U74" s="41" t="e">
        <f t="shared" si="10"/>
        <v>#DIV/0!</v>
      </c>
      <c r="V74" s="28">
        <v>0</v>
      </c>
      <c r="W74" s="28">
        <v>0</v>
      </c>
      <c r="X74" s="41" t="e">
        <f t="shared" si="11"/>
        <v>#DIV/0!</v>
      </c>
      <c r="Y74" s="28">
        <v>8</v>
      </c>
      <c r="Z74" s="28">
        <v>3</v>
      </c>
      <c r="AA74" s="41">
        <f t="shared" si="12"/>
        <v>37.5</v>
      </c>
      <c r="AB74" s="28">
        <v>2</v>
      </c>
      <c r="AC74" s="28">
        <v>1</v>
      </c>
      <c r="AD74" s="41">
        <f t="shared" si="13"/>
        <v>50</v>
      </c>
      <c r="AE74" s="28">
        <v>0</v>
      </c>
      <c r="AF74" s="28">
        <v>0</v>
      </c>
      <c r="AG74" s="41" t="e">
        <f t="shared" si="14"/>
        <v>#DIV/0!</v>
      </c>
      <c r="AH74" s="28" t="s">
        <v>114</v>
      </c>
      <c r="AI74" s="30" t="s">
        <v>868</v>
      </c>
      <c r="AJ74" s="26" t="s">
        <v>51</v>
      </c>
      <c r="AK74" s="55" t="s">
        <v>887</v>
      </c>
      <c r="AL74" s="56">
        <v>8</v>
      </c>
      <c r="AM74" s="55">
        <v>45270.280368738429</v>
      </c>
      <c r="AN74" s="55" t="s">
        <v>927</v>
      </c>
      <c r="AO74" s="27">
        <f t="shared" si="15"/>
        <v>174</v>
      </c>
      <c r="AP74" s="27" t="e">
        <v>#N/A</v>
      </c>
      <c r="AQ74" s="55" t="s">
        <v>872</v>
      </c>
      <c r="AR74" s="55" t="s">
        <v>886</v>
      </c>
      <c r="AS74" s="12"/>
      <c r="AT74" s="12"/>
      <c r="AU74" s="12"/>
      <c r="AV74" s="12"/>
    </row>
    <row r="75" spans="1:48" x14ac:dyDescent="0.25">
      <c r="A75" s="26">
        <v>528</v>
      </c>
      <c r="B75" s="26" t="s">
        <v>732</v>
      </c>
      <c r="C75" s="27" t="s">
        <v>237</v>
      </c>
      <c r="D75" s="26" t="s">
        <v>238</v>
      </c>
      <c r="E75" s="26" t="s">
        <v>131</v>
      </c>
      <c r="F75" s="26" t="s">
        <v>132</v>
      </c>
      <c r="G75" s="30" t="s">
        <v>132</v>
      </c>
      <c r="H75" s="26" t="s">
        <v>133</v>
      </c>
      <c r="I75" s="26" t="s">
        <v>134</v>
      </c>
      <c r="J75" s="26" t="s">
        <v>135</v>
      </c>
      <c r="K75" s="30" t="s">
        <v>866</v>
      </c>
      <c r="L75" s="30" t="s">
        <v>917</v>
      </c>
      <c r="M75" s="28">
        <v>15</v>
      </c>
      <c r="N75" s="28">
        <v>6</v>
      </c>
      <c r="O75" s="29">
        <f t="shared" si="8"/>
        <v>40</v>
      </c>
      <c r="P75" s="28">
        <v>0</v>
      </c>
      <c r="Q75" s="28">
        <v>0</v>
      </c>
      <c r="R75" s="41" t="e">
        <f t="shared" si="9"/>
        <v>#DIV/0!</v>
      </c>
      <c r="S75" s="28">
        <v>0</v>
      </c>
      <c r="T75" s="28">
        <v>0</v>
      </c>
      <c r="U75" s="41" t="e">
        <f t="shared" si="10"/>
        <v>#DIV/0!</v>
      </c>
      <c r="V75" s="28">
        <v>0</v>
      </c>
      <c r="W75" s="28">
        <v>0</v>
      </c>
      <c r="X75" s="41" t="e">
        <f t="shared" si="11"/>
        <v>#DIV/0!</v>
      </c>
      <c r="Y75" s="28">
        <v>12</v>
      </c>
      <c r="Z75" s="28">
        <v>4</v>
      </c>
      <c r="AA75" s="41">
        <f t="shared" si="12"/>
        <v>33.333333333333329</v>
      </c>
      <c r="AB75" s="28">
        <v>3</v>
      </c>
      <c r="AC75" s="28">
        <v>2</v>
      </c>
      <c r="AD75" s="41">
        <f t="shared" si="13"/>
        <v>66.666666666666657</v>
      </c>
      <c r="AE75" s="28">
        <v>0</v>
      </c>
      <c r="AF75" s="28">
        <v>0</v>
      </c>
      <c r="AG75" s="41" t="e">
        <f t="shared" si="14"/>
        <v>#DIV/0!</v>
      </c>
      <c r="AH75" s="28">
        <v>0</v>
      </c>
      <c r="AI75" s="30" t="s">
        <v>868</v>
      </c>
      <c r="AJ75" s="26" t="s">
        <v>51</v>
      </c>
      <c r="AK75" s="55" t="s">
        <v>887</v>
      </c>
      <c r="AL75" s="56">
        <v>12</v>
      </c>
      <c r="AM75" s="55">
        <v>45379.179161539352</v>
      </c>
      <c r="AN75" s="55" t="s">
        <v>923</v>
      </c>
      <c r="AO75" s="27">
        <f t="shared" si="15"/>
        <v>528</v>
      </c>
      <c r="AP75" s="27">
        <v>0</v>
      </c>
      <c r="AQ75" s="55" t="s">
        <v>877</v>
      </c>
      <c r="AR75" s="55" t="s">
        <v>919</v>
      </c>
      <c r="AS75" s="12"/>
      <c r="AT75" s="12"/>
      <c r="AU75" s="12"/>
      <c r="AV75" s="12"/>
    </row>
    <row r="76" spans="1:48" x14ac:dyDescent="0.25">
      <c r="A76" s="26">
        <v>527</v>
      </c>
      <c r="B76" s="26" t="s">
        <v>733</v>
      </c>
      <c r="C76" s="27" t="s">
        <v>239</v>
      </c>
      <c r="D76" s="26" t="s">
        <v>240</v>
      </c>
      <c r="E76" s="26" t="s">
        <v>131</v>
      </c>
      <c r="F76" s="26" t="s">
        <v>132</v>
      </c>
      <c r="G76" s="30" t="s">
        <v>132</v>
      </c>
      <c r="H76" s="26" t="s">
        <v>133</v>
      </c>
      <c r="I76" s="26" t="s">
        <v>134</v>
      </c>
      <c r="J76" s="26" t="s">
        <v>135</v>
      </c>
      <c r="K76" s="30" t="s">
        <v>866</v>
      </c>
      <c r="L76" s="30" t="s">
        <v>917</v>
      </c>
      <c r="M76" s="28">
        <v>13</v>
      </c>
      <c r="N76" s="28">
        <v>5</v>
      </c>
      <c r="O76" s="29">
        <f t="shared" si="8"/>
        <v>38.461538461538467</v>
      </c>
      <c r="P76" s="28">
        <v>0</v>
      </c>
      <c r="Q76" s="28">
        <v>0</v>
      </c>
      <c r="R76" s="41" t="e">
        <f t="shared" si="9"/>
        <v>#DIV/0!</v>
      </c>
      <c r="S76" s="28">
        <v>0</v>
      </c>
      <c r="T76" s="28">
        <v>0</v>
      </c>
      <c r="U76" s="41" t="e">
        <f t="shared" si="10"/>
        <v>#DIV/0!</v>
      </c>
      <c r="V76" s="28">
        <v>0</v>
      </c>
      <c r="W76" s="28">
        <v>0</v>
      </c>
      <c r="X76" s="41" t="e">
        <f t="shared" si="11"/>
        <v>#DIV/0!</v>
      </c>
      <c r="Y76" s="28">
        <v>7</v>
      </c>
      <c r="Z76" s="28">
        <v>3</v>
      </c>
      <c r="AA76" s="41">
        <f t="shared" si="12"/>
        <v>42.857142857142854</v>
      </c>
      <c r="AB76" s="28">
        <v>6</v>
      </c>
      <c r="AC76" s="28">
        <v>2</v>
      </c>
      <c r="AD76" s="41">
        <f t="shared" si="13"/>
        <v>33.333333333333329</v>
      </c>
      <c r="AE76" s="28">
        <v>0</v>
      </c>
      <c r="AF76" s="28">
        <v>0</v>
      </c>
      <c r="AG76" s="41" t="e">
        <f t="shared" si="14"/>
        <v>#DIV/0!</v>
      </c>
      <c r="AH76" s="28">
        <v>0</v>
      </c>
      <c r="AI76" s="30" t="s">
        <v>868</v>
      </c>
      <c r="AJ76" s="26" t="s">
        <v>51</v>
      </c>
      <c r="AK76" s="55" t="s">
        <v>887</v>
      </c>
      <c r="AL76" s="56">
        <v>8</v>
      </c>
      <c r="AM76" s="55">
        <v>45379.173838807874</v>
      </c>
      <c r="AN76" s="55" t="s">
        <v>923</v>
      </c>
      <c r="AO76" s="27">
        <f t="shared" si="15"/>
        <v>527</v>
      </c>
      <c r="AP76" s="27">
        <v>0</v>
      </c>
      <c r="AQ76" s="55" t="s">
        <v>877</v>
      </c>
      <c r="AR76" s="55" t="s">
        <v>919</v>
      </c>
      <c r="AS76" s="12"/>
      <c r="AT76" s="12"/>
      <c r="AU76" s="12"/>
      <c r="AV76" s="12"/>
    </row>
    <row r="77" spans="1:48" x14ac:dyDescent="0.25">
      <c r="A77" s="26">
        <v>531</v>
      </c>
      <c r="B77" s="26" t="s">
        <v>734</v>
      </c>
      <c r="C77" s="27" t="s">
        <v>241</v>
      </c>
      <c r="D77" s="26" t="s">
        <v>242</v>
      </c>
      <c r="E77" s="26" t="s">
        <v>131</v>
      </c>
      <c r="F77" s="26" t="s">
        <v>132</v>
      </c>
      <c r="G77" s="30" t="s">
        <v>132</v>
      </c>
      <c r="H77" s="26" t="s">
        <v>133</v>
      </c>
      <c r="I77" s="26" t="s">
        <v>134</v>
      </c>
      <c r="J77" s="26" t="s">
        <v>135</v>
      </c>
      <c r="K77" s="30" t="s">
        <v>866</v>
      </c>
      <c r="L77" s="30" t="s">
        <v>917</v>
      </c>
      <c r="M77" s="28">
        <v>26</v>
      </c>
      <c r="N77" s="28">
        <v>10</v>
      </c>
      <c r="O77" s="29">
        <f t="shared" si="8"/>
        <v>38.461538461538467</v>
      </c>
      <c r="P77" s="28">
        <v>0</v>
      </c>
      <c r="Q77" s="28">
        <v>0</v>
      </c>
      <c r="R77" s="41" t="e">
        <f t="shared" si="9"/>
        <v>#DIV/0!</v>
      </c>
      <c r="S77" s="28">
        <v>0</v>
      </c>
      <c r="T77" s="28">
        <v>0</v>
      </c>
      <c r="U77" s="41" t="e">
        <f t="shared" si="10"/>
        <v>#DIV/0!</v>
      </c>
      <c r="V77" s="28">
        <v>0</v>
      </c>
      <c r="W77" s="28">
        <v>0</v>
      </c>
      <c r="X77" s="41" t="e">
        <f t="shared" si="11"/>
        <v>#DIV/0!</v>
      </c>
      <c r="Y77" s="28">
        <v>18</v>
      </c>
      <c r="Z77" s="28">
        <v>6</v>
      </c>
      <c r="AA77" s="41">
        <f t="shared" si="12"/>
        <v>33.333333333333329</v>
      </c>
      <c r="AB77" s="28">
        <v>8</v>
      </c>
      <c r="AC77" s="28">
        <v>4</v>
      </c>
      <c r="AD77" s="41">
        <f t="shared" si="13"/>
        <v>50</v>
      </c>
      <c r="AE77" s="28">
        <v>0</v>
      </c>
      <c r="AF77" s="28">
        <v>0</v>
      </c>
      <c r="AG77" s="41" t="e">
        <f t="shared" si="14"/>
        <v>#DIV/0!</v>
      </c>
      <c r="AH77" s="28">
        <v>0</v>
      </c>
      <c r="AI77" s="30" t="s">
        <v>868</v>
      </c>
      <c r="AJ77" s="26" t="s">
        <v>51</v>
      </c>
      <c r="AK77" s="55" t="s">
        <v>933</v>
      </c>
      <c r="AL77" s="56">
        <v>14</v>
      </c>
      <c r="AM77" s="55">
        <v>45385.277582835646</v>
      </c>
      <c r="AN77" s="55" t="s">
        <v>921</v>
      </c>
      <c r="AO77" s="27">
        <f t="shared" si="15"/>
        <v>531</v>
      </c>
      <c r="AP77" s="27">
        <v>0</v>
      </c>
      <c r="AQ77" s="55" t="s">
        <v>877</v>
      </c>
      <c r="AR77" s="55" t="s">
        <v>919</v>
      </c>
      <c r="AS77" s="12"/>
      <c r="AT77" s="12"/>
      <c r="AU77" s="12"/>
      <c r="AV77" s="12"/>
    </row>
    <row r="78" spans="1:48" x14ac:dyDescent="0.25">
      <c r="A78" s="26">
        <v>164</v>
      </c>
      <c r="B78" s="26" t="s">
        <v>735</v>
      </c>
      <c r="C78" s="27" t="s">
        <v>243</v>
      </c>
      <c r="D78" s="26" t="s">
        <v>244</v>
      </c>
      <c r="E78" s="26" t="s">
        <v>176</v>
      </c>
      <c r="F78" s="26" t="s">
        <v>177</v>
      </c>
      <c r="G78" s="30" t="s">
        <v>177</v>
      </c>
      <c r="H78" s="26" t="s">
        <v>133</v>
      </c>
      <c r="I78" s="26" t="s">
        <v>134</v>
      </c>
      <c r="J78" s="26" t="s">
        <v>135</v>
      </c>
      <c r="K78" s="30" t="s">
        <v>866</v>
      </c>
      <c r="L78" s="30" t="s">
        <v>917</v>
      </c>
      <c r="M78" s="28">
        <v>8</v>
      </c>
      <c r="N78" s="28">
        <v>3</v>
      </c>
      <c r="O78" s="29">
        <f t="shared" si="8"/>
        <v>37.5</v>
      </c>
      <c r="P78" s="28">
        <v>0</v>
      </c>
      <c r="Q78" s="28">
        <v>0</v>
      </c>
      <c r="R78" s="41" t="e">
        <f t="shared" si="9"/>
        <v>#DIV/0!</v>
      </c>
      <c r="S78" s="28">
        <v>0</v>
      </c>
      <c r="T78" s="28">
        <v>0</v>
      </c>
      <c r="U78" s="41" t="e">
        <f t="shared" si="10"/>
        <v>#DIV/0!</v>
      </c>
      <c r="V78" s="28">
        <v>0</v>
      </c>
      <c r="W78" s="28">
        <v>0</v>
      </c>
      <c r="X78" s="41" t="e">
        <f t="shared" si="11"/>
        <v>#DIV/0!</v>
      </c>
      <c r="Y78" s="28">
        <v>5</v>
      </c>
      <c r="Z78" s="28">
        <v>3</v>
      </c>
      <c r="AA78" s="41">
        <f t="shared" si="12"/>
        <v>60</v>
      </c>
      <c r="AB78" s="28">
        <v>3</v>
      </c>
      <c r="AC78" s="28">
        <v>0</v>
      </c>
      <c r="AD78" s="41">
        <f t="shared" si="13"/>
        <v>0</v>
      </c>
      <c r="AE78" s="28">
        <v>0</v>
      </c>
      <c r="AF78" s="28">
        <v>0</v>
      </c>
      <c r="AG78" s="41" t="e">
        <f t="shared" si="14"/>
        <v>#DIV/0!</v>
      </c>
      <c r="AH78" s="28" t="s">
        <v>114</v>
      </c>
      <c r="AI78" s="30" t="s">
        <v>868</v>
      </c>
      <c r="AJ78" s="26" t="s">
        <v>51</v>
      </c>
      <c r="AK78" s="55" t="s">
        <v>887</v>
      </c>
      <c r="AL78" s="56">
        <v>12</v>
      </c>
      <c r="AM78" s="55">
        <v>45270.218053622688</v>
      </c>
      <c r="AN78" s="55" t="s">
        <v>927</v>
      </c>
      <c r="AO78" s="27">
        <f t="shared" si="15"/>
        <v>164</v>
      </c>
      <c r="AP78" s="27">
        <v>0</v>
      </c>
      <c r="AQ78" s="55" t="s">
        <v>872</v>
      </c>
      <c r="AR78" s="55" t="s">
        <v>872</v>
      </c>
      <c r="AS78" s="12"/>
      <c r="AT78" s="12"/>
      <c r="AU78" s="12"/>
      <c r="AV78" s="12"/>
    </row>
    <row r="79" spans="1:48" x14ac:dyDescent="0.25">
      <c r="A79" s="26">
        <v>161</v>
      </c>
      <c r="B79" s="26" t="s">
        <v>736</v>
      </c>
      <c r="C79" s="27" t="s">
        <v>245</v>
      </c>
      <c r="D79" s="26" t="s">
        <v>246</v>
      </c>
      <c r="E79" s="26" t="s">
        <v>176</v>
      </c>
      <c r="F79" s="26" t="s">
        <v>177</v>
      </c>
      <c r="G79" s="30" t="s">
        <v>177</v>
      </c>
      <c r="H79" s="26" t="s">
        <v>133</v>
      </c>
      <c r="I79" s="26" t="s">
        <v>134</v>
      </c>
      <c r="J79" s="26" t="s">
        <v>135</v>
      </c>
      <c r="K79" s="30" t="s">
        <v>866</v>
      </c>
      <c r="L79" s="30" t="s">
        <v>917</v>
      </c>
      <c r="M79" s="28">
        <v>21</v>
      </c>
      <c r="N79" s="28">
        <v>7</v>
      </c>
      <c r="O79" s="29">
        <f t="shared" si="8"/>
        <v>33.333333333333329</v>
      </c>
      <c r="P79" s="28">
        <v>0</v>
      </c>
      <c r="Q79" s="28">
        <v>0</v>
      </c>
      <c r="R79" s="41" t="e">
        <f t="shared" si="9"/>
        <v>#DIV/0!</v>
      </c>
      <c r="S79" s="28">
        <v>0</v>
      </c>
      <c r="T79" s="28">
        <v>0</v>
      </c>
      <c r="U79" s="41" t="e">
        <f t="shared" si="10"/>
        <v>#DIV/0!</v>
      </c>
      <c r="V79" s="28">
        <v>0</v>
      </c>
      <c r="W79" s="28">
        <v>0</v>
      </c>
      <c r="X79" s="41" t="e">
        <f t="shared" si="11"/>
        <v>#DIV/0!</v>
      </c>
      <c r="Y79" s="28">
        <v>17</v>
      </c>
      <c r="Z79" s="28">
        <v>3</v>
      </c>
      <c r="AA79" s="41">
        <f t="shared" si="12"/>
        <v>17.647058823529413</v>
      </c>
      <c r="AB79" s="28">
        <v>4</v>
      </c>
      <c r="AC79" s="28">
        <v>4</v>
      </c>
      <c r="AD79" s="41">
        <f t="shared" si="13"/>
        <v>100</v>
      </c>
      <c r="AE79" s="28">
        <v>0</v>
      </c>
      <c r="AF79" s="28">
        <v>0</v>
      </c>
      <c r="AG79" s="41" t="e">
        <f t="shared" si="14"/>
        <v>#DIV/0!</v>
      </c>
      <c r="AH79" s="28" t="s">
        <v>114</v>
      </c>
      <c r="AI79" s="30" t="s">
        <v>868</v>
      </c>
      <c r="AJ79" s="26" t="s">
        <v>51</v>
      </c>
      <c r="AK79" s="55" t="s">
        <v>887</v>
      </c>
      <c r="AL79" s="56">
        <v>14</v>
      </c>
      <c r="AM79" s="55">
        <v>45270.209455208336</v>
      </c>
      <c r="AN79" s="55" t="s">
        <v>927</v>
      </c>
      <c r="AO79" s="27">
        <f t="shared" si="15"/>
        <v>161</v>
      </c>
      <c r="AP79" s="27">
        <v>0</v>
      </c>
      <c r="AQ79" s="55" t="s">
        <v>872</v>
      </c>
      <c r="AR79" s="55" t="s">
        <v>872</v>
      </c>
      <c r="AS79" s="12"/>
      <c r="AT79" s="12"/>
      <c r="AU79" s="12"/>
      <c r="AV79" s="12"/>
    </row>
    <row r="80" spans="1:48" x14ac:dyDescent="0.25">
      <c r="A80" s="26">
        <v>388</v>
      </c>
      <c r="B80" s="26" t="s">
        <v>737</v>
      </c>
      <c r="C80" s="27" t="s">
        <v>247</v>
      </c>
      <c r="D80" s="26" t="s">
        <v>248</v>
      </c>
      <c r="E80" s="26" t="s">
        <v>144</v>
      </c>
      <c r="F80" s="26" t="s">
        <v>145</v>
      </c>
      <c r="G80" s="30" t="s">
        <v>145</v>
      </c>
      <c r="H80" s="26" t="s">
        <v>133</v>
      </c>
      <c r="I80" s="26" t="s">
        <v>134</v>
      </c>
      <c r="J80" s="26" t="s">
        <v>135</v>
      </c>
      <c r="K80" s="30" t="s">
        <v>866</v>
      </c>
      <c r="L80" s="30" t="s">
        <v>114</v>
      </c>
      <c r="M80" s="28">
        <v>39</v>
      </c>
      <c r="N80" s="28">
        <v>13</v>
      </c>
      <c r="O80" s="29">
        <f t="shared" si="8"/>
        <v>33.333333333333329</v>
      </c>
      <c r="P80" s="28">
        <v>3</v>
      </c>
      <c r="Q80" s="28">
        <v>1</v>
      </c>
      <c r="R80" s="41">
        <f t="shared" si="9"/>
        <v>33.333333333333329</v>
      </c>
      <c r="S80" s="28">
        <v>0</v>
      </c>
      <c r="T80" s="28">
        <v>0</v>
      </c>
      <c r="U80" s="41" t="e">
        <f t="shared" si="10"/>
        <v>#DIV/0!</v>
      </c>
      <c r="V80" s="28">
        <v>0</v>
      </c>
      <c r="W80" s="28">
        <v>0</v>
      </c>
      <c r="X80" s="41" t="e">
        <f t="shared" si="11"/>
        <v>#DIV/0!</v>
      </c>
      <c r="Y80" s="28">
        <v>16</v>
      </c>
      <c r="Z80" s="28">
        <v>5</v>
      </c>
      <c r="AA80" s="41">
        <f t="shared" si="12"/>
        <v>31.25</v>
      </c>
      <c r="AB80" s="28">
        <v>20</v>
      </c>
      <c r="AC80" s="28">
        <v>7</v>
      </c>
      <c r="AD80" s="41">
        <f t="shared" si="13"/>
        <v>35</v>
      </c>
      <c r="AE80" s="28">
        <v>0</v>
      </c>
      <c r="AF80" s="28">
        <v>0</v>
      </c>
      <c r="AG80" s="41" t="e">
        <f t="shared" si="14"/>
        <v>#DIV/0!</v>
      </c>
      <c r="AH80" s="28">
        <v>0</v>
      </c>
      <c r="AI80" s="30" t="s">
        <v>868</v>
      </c>
      <c r="AJ80" s="26" t="s">
        <v>51</v>
      </c>
      <c r="AK80" s="55" t="s">
        <v>920</v>
      </c>
      <c r="AL80" s="56">
        <v>0</v>
      </c>
      <c r="AM80" s="55">
        <v>45355.252091631941</v>
      </c>
      <c r="AN80" s="55" t="s">
        <v>934</v>
      </c>
      <c r="AO80" s="27">
        <f t="shared" si="15"/>
        <v>388</v>
      </c>
      <c r="AP80" s="27" t="s">
        <v>871</v>
      </c>
      <c r="AQ80" s="55" t="s">
        <v>877</v>
      </c>
      <c r="AR80" s="55" t="s">
        <v>919</v>
      </c>
      <c r="AS80" s="12"/>
      <c r="AT80" s="12"/>
      <c r="AU80" s="12"/>
      <c r="AV80" s="12"/>
    </row>
    <row r="81" spans="1:48" x14ac:dyDescent="0.25">
      <c r="A81" s="26">
        <v>439</v>
      </c>
      <c r="B81" s="26" t="s">
        <v>738</v>
      </c>
      <c r="C81" s="27" t="s">
        <v>249</v>
      </c>
      <c r="D81" s="26" t="s">
        <v>246</v>
      </c>
      <c r="E81" s="26" t="s">
        <v>176</v>
      </c>
      <c r="F81" s="26" t="s">
        <v>177</v>
      </c>
      <c r="G81" s="30" t="s">
        <v>177</v>
      </c>
      <c r="H81" s="26" t="s">
        <v>133</v>
      </c>
      <c r="I81" s="26" t="s">
        <v>134</v>
      </c>
      <c r="J81" s="26" t="s">
        <v>135</v>
      </c>
      <c r="K81" s="30" t="s">
        <v>866</v>
      </c>
      <c r="L81" s="30" t="s">
        <v>917</v>
      </c>
      <c r="M81" s="28">
        <v>21</v>
      </c>
      <c r="N81" s="28">
        <v>7</v>
      </c>
      <c r="O81" s="29">
        <f t="shared" si="8"/>
        <v>33.333333333333329</v>
      </c>
      <c r="P81" s="28">
        <v>0</v>
      </c>
      <c r="Q81" s="28">
        <v>0</v>
      </c>
      <c r="R81" s="41" t="e">
        <f t="shared" si="9"/>
        <v>#DIV/0!</v>
      </c>
      <c r="S81" s="28">
        <v>0</v>
      </c>
      <c r="T81" s="28">
        <v>0</v>
      </c>
      <c r="U81" s="41" t="e">
        <f t="shared" si="10"/>
        <v>#DIV/0!</v>
      </c>
      <c r="V81" s="28">
        <v>0</v>
      </c>
      <c r="W81" s="28">
        <v>0</v>
      </c>
      <c r="X81" s="41" t="e">
        <f t="shared" si="11"/>
        <v>#DIV/0!</v>
      </c>
      <c r="Y81" s="28">
        <v>17</v>
      </c>
      <c r="Z81" s="28">
        <v>3</v>
      </c>
      <c r="AA81" s="41">
        <f t="shared" si="12"/>
        <v>17.647058823529413</v>
      </c>
      <c r="AB81" s="28">
        <v>4</v>
      </c>
      <c r="AC81" s="28">
        <v>4</v>
      </c>
      <c r="AD81" s="41">
        <f t="shared" si="13"/>
        <v>100</v>
      </c>
      <c r="AE81" s="28">
        <v>0</v>
      </c>
      <c r="AF81" s="28">
        <v>0</v>
      </c>
      <c r="AG81" s="41" t="e">
        <f t="shared" si="14"/>
        <v>#DIV/0!</v>
      </c>
      <c r="AH81" s="28">
        <v>0</v>
      </c>
      <c r="AI81" s="30" t="s">
        <v>868</v>
      </c>
      <c r="AJ81" s="26" t="s">
        <v>51</v>
      </c>
      <c r="AK81" s="55" t="s">
        <v>887</v>
      </c>
      <c r="AL81" s="56">
        <v>14</v>
      </c>
      <c r="AM81" s="55">
        <v>45357.191522141205</v>
      </c>
      <c r="AN81" s="55" t="s">
        <v>876</v>
      </c>
      <c r="AO81" s="27">
        <f t="shared" si="15"/>
        <v>439</v>
      </c>
      <c r="AP81" s="27">
        <v>0</v>
      </c>
      <c r="AQ81" s="55" t="s">
        <v>877</v>
      </c>
      <c r="AR81" s="55" t="s">
        <v>919</v>
      </c>
      <c r="AS81" s="12"/>
      <c r="AT81" s="12"/>
      <c r="AU81" s="12"/>
      <c r="AV81" s="12"/>
    </row>
    <row r="82" spans="1:48" x14ac:dyDescent="0.25">
      <c r="A82" s="26">
        <v>453</v>
      </c>
      <c r="B82" s="26" t="s">
        <v>739</v>
      </c>
      <c r="C82" s="27" t="s">
        <v>250</v>
      </c>
      <c r="D82" s="26" t="s">
        <v>251</v>
      </c>
      <c r="E82" s="26" t="s">
        <v>168</v>
      </c>
      <c r="F82" s="26" t="s">
        <v>169</v>
      </c>
      <c r="G82" s="30" t="s">
        <v>170</v>
      </c>
      <c r="H82" s="26" t="s">
        <v>133</v>
      </c>
      <c r="I82" s="26" t="s">
        <v>134</v>
      </c>
      <c r="J82" s="26" t="s">
        <v>135</v>
      </c>
      <c r="K82" s="30" t="s">
        <v>866</v>
      </c>
      <c r="L82" s="30" t="s">
        <v>917</v>
      </c>
      <c r="M82" s="28">
        <v>12</v>
      </c>
      <c r="N82" s="28">
        <v>4</v>
      </c>
      <c r="O82" s="29">
        <f t="shared" si="8"/>
        <v>33.333333333333329</v>
      </c>
      <c r="P82" s="28">
        <v>0</v>
      </c>
      <c r="Q82" s="28">
        <v>0</v>
      </c>
      <c r="R82" s="41" t="e">
        <f t="shared" si="9"/>
        <v>#DIV/0!</v>
      </c>
      <c r="S82" s="28">
        <v>0</v>
      </c>
      <c r="T82" s="28">
        <v>0</v>
      </c>
      <c r="U82" s="41" t="e">
        <f t="shared" si="10"/>
        <v>#DIV/0!</v>
      </c>
      <c r="V82" s="28">
        <v>0</v>
      </c>
      <c r="W82" s="28">
        <v>0</v>
      </c>
      <c r="X82" s="41" t="e">
        <f t="shared" si="11"/>
        <v>#DIV/0!</v>
      </c>
      <c r="Y82" s="28">
        <v>8</v>
      </c>
      <c r="Z82" s="28">
        <v>2</v>
      </c>
      <c r="AA82" s="41">
        <f t="shared" si="12"/>
        <v>25</v>
      </c>
      <c r="AB82" s="28">
        <v>3</v>
      </c>
      <c r="AC82" s="28">
        <v>1</v>
      </c>
      <c r="AD82" s="41">
        <f t="shared" si="13"/>
        <v>33.333333333333329</v>
      </c>
      <c r="AE82" s="28">
        <v>1</v>
      </c>
      <c r="AF82" s="28">
        <v>1</v>
      </c>
      <c r="AG82" s="41">
        <f t="shared" si="14"/>
        <v>100</v>
      </c>
      <c r="AH82" s="28">
        <v>0</v>
      </c>
      <c r="AI82" s="30" t="s">
        <v>868</v>
      </c>
      <c r="AJ82" s="26" t="s">
        <v>51</v>
      </c>
      <c r="AK82" s="55" t="s">
        <v>887</v>
      </c>
      <c r="AL82" s="56">
        <v>12</v>
      </c>
      <c r="AM82" s="55">
        <v>45357.347013171297</v>
      </c>
      <c r="AN82" s="55" t="s">
        <v>876</v>
      </c>
      <c r="AO82" s="27">
        <f t="shared" si="15"/>
        <v>453</v>
      </c>
      <c r="AP82" s="27">
        <v>0</v>
      </c>
      <c r="AQ82" s="55" t="s">
        <v>877</v>
      </c>
      <c r="AR82" s="55" t="s">
        <v>919</v>
      </c>
      <c r="AS82" s="12"/>
      <c r="AT82" s="12"/>
      <c r="AU82" s="12"/>
      <c r="AV82" s="12"/>
    </row>
    <row r="83" spans="1:48" x14ac:dyDescent="0.25">
      <c r="A83" s="26">
        <v>449</v>
      </c>
      <c r="B83" s="26" t="s">
        <v>740</v>
      </c>
      <c r="C83" s="27" t="s">
        <v>252</v>
      </c>
      <c r="D83" s="26" t="s">
        <v>253</v>
      </c>
      <c r="E83" s="26" t="s">
        <v>168</v>
      </c>
      <c r="F83" s="26" t="s">
        <v>169</v>
      </c>
      <c r="G83" s="30" t="s">
        <v>170</v>
      </c>
      <c r="H83" s="26" t="s">
        <v>133</v>
      </c>
      <c r="I83" s="26" t="s">
        <v>134</v>
      </c>
      <c r="J83" s="26" t="s">
        <v>135</v>
      </c>
      <c r="K83" s="30" t="s">
        <v>866</v>
      </c>
      <c r="L83" s="30" t="s">
        <v>917</v>
      </c>
      <c r="M83" s="28">
        <v>13</v>
      </c>
      <c r="N83" s="28">
        <v>4</v>
      </c>
      <c r="O83" s="29">
        <f t="shared" si="8"/>
        <v>30.76923076923077</v>
      </c>
      <c r="P83" s="28">
        <v>0</v>
      </c>
      <c r="Q83" s="28">
        <v>0</v>
      </c>
      <c r="R83" s="41" t="e">
        <f t="shared" si="9"/>
        <v>#DIV/0!</v>
      </c>
      <c r="S83" s="28">
        <v>0</v>
      </c>
      <c r="T83" s="28">
        <v>0</v>
      </c>
      <c r="U83" s="41" t="e">
        <f t="shared" si="10"/>
        <v>#DIV/0!</v>
      </c>
      <c r="V83" s="28">
        <v>1</v>
      </c>
      <c r="W83" s="28">
        <v>1</v>
      </c>
      <c r="X83" s="41">
        <f t="shared" si="11"/>
        <v>100</v>
      </c>
      <c r="Y83" s="28">
        <v>5</v>
      </c>
      <c r="Z83" s="28">
        <v>2</v>
      </c>
      <c r="AA83" s="41">
        <f t="shared" si="12"/>
        <v>40</v>
      </c>
      <c r="AB83" s="28">
        <v>3</v>
      </c>
      <c r="AC83" s="28">
        <v>1</v>
      </c>
      <c r="AD83" s="41">
        <f t="shared" si="13"/>
        <v>33.333333333333329</v>
      </c>
      <c r="AE83" s="28">
        <v>4</v>
      </c>
      <c r="AF83" s="28">
        <v>0</v>
      </c>
      <c r="AG83" s="41">
        <f t="shared" si="14"/>
        <v>0</v>
      </c>
      <c r="AH83" s="28">
        <v>0</v>
      </c>
      <c r="AI83" s="30" t="s">
        <v>868</v>
      </c>
      <c r="AJ83" s="26" t="s">
        <v>51</v>
      </c>
      <c r="AK83" s="55" t="s">
        <v>887</v>
      </c>
      <c r="AL83" s="56">
        <v>11</v>
      </c>
      <c r="AM83" s="55">
        <v>45357.33911739583</v>
      </c>
      <c r="AN83" s="55" t="s">
        <v>876</v>
      </c>
      <c r="AO83" s="27">
        <f t="shared" si="15"/>
        <v>449</v>
      </c>
      <c r="AP83" s="27">
        <v>0</v>
      </c>
      <c r="AQ83" s="55" t="s">
        <v>877</v>
      </c>
      <c r="AR83" s="55" t="s">
        <v>919</v>
      </c>
      <c r="AS83" s="12"/>
      <c r="AT83" s="12"/>
      <c r="AU83" s="12"/>
      <c r="AV83" s="12"/>
    </row>
    <row r="84" spans="1:48" x14ac:dyDescent="0.25">
      <c r="A84" s="26">
        <v>443</v>
      </c>
      <c r="B84" s="26" t="s">
        <v>741</v>
      </c>
      <c r="C84" s="27" t="s">
        <v>254</v>
      </c>
      <c r="D84" s="26" t="s">
        <v>255</v>
      </c>
      <c r="E84" s="26" t="s">
        <v>131</v>
      </c>
      <c r="F84" s="26" t="s">
        <v>132</v>
      </c>
      <c r="G84" s="30" t="s">
        <v>132</v>
      </c>
      <c r="H84" s="26" t="s">
        <v>133</v>
      </c>
      <c r="I84" s="26" t="s">
        <v>134</v>
      </c>
      <c r="J84" s="26" t="s">
        <v>135</v>
      </c>
      <c r="K84" s="30" t="s">
        <v>866</v>
      </c>
      <c r="L84" s="30" t="s">
        <v>917</v>
      </c>
      <c r="M84" s="28">
        <v>7</v>
      </c>
      <c r="N84" s="28">
        <v>2</v>
      </c>
      <c r="O84" s="29">
        <f t="shared" si="8"/>
        <v>28.571428571428569</v>
      </c>
      <c r="P84" s="28">
        <v>0</v>
      </c>
      <c r="Q84" s="28">
        <v>0</v>
      </c>
      <c r="R84" s="41" t="e">
        <f t="shared" si="9"/>
        <v>#DIV/0!</v>
      </c>
      <c r="S84" s="28">
        <v>0</v>
      </c>
      <c r="T84" s="28">
        <v>0</v>
      </c>
      <c r="U84" s="41" t="e">
        <f t="shared" si="10"/>
        <v>#DIV/0!</v>
      </c>
      <c r="V84" s="28">
        <v>0</v>
      </c>
      <c r="W84" s="28">
        <v>0</v>
      </c>
      <c r="X84" s="41" t="e">
        <f t="shared" si="11"/>
        <v>#DIV/0!</v>
      </c>
      <c r="Y84" s="28">
        <v>4</v>
      </c>
      <c r="Z84" s="28">
        <v>2</v>
      </c>
      <c r="AA84" s="41">
        <f t="shared" si="12"/>
        <v>50</v>
      </c>
      <c r="AB84" s="28">
        <v>3</v>
      </c>
      <c r="AC84" s="28">
        <v>0</v>
      </c>
      <c r="AD84" s="41">
        <f t="shared" si="13"/>
        <v>0</v>
      </c>
      <c r="AE84" s="28">
        <v>0</v>
      </c>
      <c r="AF84" s="28">
        <v>0</v>
      </c>
      <c r="AG84" s="41" t="e">
        <f t="shared" si="14"/>
        <v>#DIV/0!</v>
      </c>
      <c r="AH84" s="28">
        <v>0</v>
      </c>
      <c r="AI84" s="30" t="s">
        <v>868</v>
      </c>
      <c r="AJ84" s="26" t="s">
        <v>51</v>
      </c>
      <c r="AK84" s="55" t="s">
        <v>887</v>
      </c>
      <c r="AL84" s="56">
        <v>9</v>
      </c>
      <c r="AM84" s="55">
        <v>45357.204699236114</v>
      </c>
      <c r="AN84" s="55" t="s">
        <v>876</v>
      </c>
      <c r="AO84" s="27">
        <f t="shared" si="15"/>
        <v>443</v>
      </c>
      <c r="AP84" s="27">
        <v>0</v>
      </c>
      <c r="AQ84" s="55" t="s">
        <v>877</v>
      </c>
      <c r="AR84" s="55" t="s">
        <v>919</v>
      </c>
      <c r="AS84" s="12"/>
      <c r="AT84" s="12"/>
      <c r="AU84" s="12"/>
      <c r="AV84" s="12"/>
    </row>
    <row r="85" spans="1:48" x14ac:dyDescent="0.25">
      <c r="A85" s="26">
        <v>407</v>
      </c>
      <c r="B85" s="26" t="s">
        <v>742</v>
      </c>
      <c r="C85" s="27" t="s">
        <v>256</v>
      </c>
      <c r="D85" s="26" t="s">
        <v>257</v>
      </c>
      <c r="E85" s="26" t="s">
        <v>131</v>
      </c>
      <c r="F85" s="26" t="s">
        <v>132</v>
      </c>
      <c r="G85" s="30" t="s">
        <v>132</v>
      </c>
      <c r="H85" s="26" t="s">
        <v>133</v>
      </c>
      <c r="I85" s="26" t="s">
        <v>134</v>
      </c>
      <c r="J85" s="26" t="s">
        <v>135</v>
      </c>
      <c r="K85" s="30" t="s">
        <v>866</v>
      </c>
      <c r="L85" s="30" t="s">
        <v>917</v>
      </c>
      <c r="M85" s="28">
        <v>18</v>
      </c>
      <c r="N85" s="28">
        <v>5</v>
      </c>
      <c r="O85" s="29">
        <f t="shared" si="8"/>
        <v>27.777777777777779</v>
      </c>
      <c r="P85" s="28">
        <v>1</v>
      </c>
      <c r="Q85" s="28">
        <v>1</v>
      </c>
      <c r="R85" s="41">
        <f t="shared" si="9"/>
        <v>100</v>
      </c>
      <c r="S85" s="28">
        <v>0</v>
      </c>
      <c r="T85" s="28">
        <v>0</v>
      </c>
      <c r="U85" s="41" t="e">
        <f t="shared" si="10"/>
        <v>#DIV/0!</v>
      </c>
      <c r="V85" s="28">
        <v>0</v>
      </c>
      <c r="W85" s="28">
        <v>0</v>
      </c>
      <c r="X85" s="41" t="e">
        <f t="shared" si="11"/>
        <v>#DIV/0!</v>
      </c>
      <c r="Y85" s="28">
        <v>8</v>
      </c>
      <c r="Z85" s="28">
        <v>3</v>
      </c>
      <c r="AA85" s="41">
        <f t="shared" si="12"/>
        <v>37.5</v>
      </c>
      <c r="AB85" s="28">
        <v>0</v>
      </c>
      <c r="AC85" s="28">
        <v>0</v>
      </c>
      <c r="AD85" s="41" t="e">
        <f t="shared" si="13"/>
        <v>#DIV/0!</v>
      </c>
      <c r="AE85" s="28">
        <v>9</v>
      </c>
      <c r="AF85" s="28">
        <v>1</v>
      </c>
      <c r="AG85" s="41">
        <f t="shared" si="14"/>
        <v>11.111111111111111</v>
      </c>
      <c r="AH85" s="28">
        <v>0</v>
      </c>
      <c r="AI85" s="30" t="s">
        <v>868</v>
      </c>
      <c r="AJ85" s="26" t="s">
        <v>51</v>
      </c>
      <c r="AK85" s="55" t="s">
        <v>920</v>
      </c>
      <c r="AL85" s="56">
        <v>8</v>
      </c>
      <c r="AM85" s="55">
        <v>45355.350887083332</v>
      </c>
      <c r="AN85" s="55" t="s">
        <v>918</v>
      </c>
      <c r="AO85" s="27">
        <f t="shared" si="15"/>
        <v>407</v>
      </c>
      <c r="AP85" s="27" t="s">
        <v>871</v>
      </c>
      <c r="AQ85" s="55" t="s">
        <v>877</v>
      </c>
      <c r="AR85" s="55" t="s">
        <v>919</v>
      </c>
      <c r="AS85" s="12"/>
      <c r="AT85" s="12"/>
      <c r="AU85" s="12"/>
      <c r="AV85" s="12"/>
    </row>
    <row r="86" spans="1:48" x14ac:dyDescent="0.25">
      <c r="A86" s="26">
        <v>369</v>
      </c>
      <c r="B86" s="26" t="s">
        <v>743</v>
      </c>
      <c r="C86" s="27" t="s">
        <v>258</v>
      </c>
      <c r="D86" s="26" t="s">
        <v>215</v>
      </c>
      <c r="E86" s="26" t="s">
        <v>168</v>
      </c>
      <c r="F86" s="26" t="s">
        <v>169</v>
      </c>
      <c r="G86" s="30" t="s">
        <v>173</v>
      </c>
      <c r="H86" s="26" t="s">
        <v>133</v>
      </c>
      <c r="I86" s="26" t="s">
        <v>134</v>
      </c>
      <c r="J86" s="26" t="s">
        <v>135</v>
      </c>
      <c r="K86" s="30" t="s">
        <v>866</v>
      </c>
      <c r="L86" s="30" t="s">
        <v>917</v>
      </c>
      <c r="M86" s="28">
        <v>8</v>
      </c>
      <c r="N86" s="28">
        <v>2</v>
      </c>
      <c r="O86" s="29">
        <f t="shared" si="8"/>
        <v>25</v>
      </c>
      <c r="P86" s="28">
        <v>0</v>
      </c>
      <c r="Q86" s="28">
        <v>0</v>
      </c>
      <c r="R86" s="41" t="e">
        <f t="shared" si="9"/>
        <v>#DIV/0!</v>
      </c>
      <c r="S86" s="28">
        <v>0</v>
      </c>
      <c r="T86" s="28">
        <v>0</v>
      </c>
      <c r="U86" s="41" t="e">
        <f t="shared" si="10"/>
        <v>#DIV/0!</v>
      </c>
      <c r="V86" s="28">
        <v>0</v>
      </c>
      <c r="W86" s="28">
        <v>0</v>
      </c>
      <c r="X86" s="41" t="e">
        <f t="shared" si="11"/>
        <v>#DIV/0!</v>
      </c>
      <c r="Y86" s="28">
        <v>6</v>
      </c>
      <c r="Z86" s="28">
        <v>1</v>
      </c>
      <c r="AA86" s="41">
        <f t="shared" si="12"/>
        <v>16.666666666666664</v>
      </c>
      <c r="AB86" s="28">
        <v>2</v>
      </c>
      <c r="AC86" s="28">
        <v>1</v>
      </c>
      <c r="AD86" s="41">
        <f t="shared" si="13"/>
        <v>50</v>
      </c>
      <c r="AE86" s="28">
        <v>0</v>
      </c>
      <c r="AF86" s="28">
        <v>0</v>
      </c>
      <c r="AG86" s="41" t="e">
        <f t="shared" si="14"/>
        <v>#DIV/0!</v>
      </c>
      <c r="AH86" s="28">
        <v>0</v>
      </c>
      <c r="AI86" s="30" t="s">
        <v>868</v>
      </c>
      <c r="AJ86" s="26" t="s">
        <v>51</v>
      </c>
      <c r="AK86" s="55" t="s">
        <v>887</v>
      </c>
      <c r="AL86" s="56">
        <v>8</v>
      </c>
      <c r="AM86" s="55">
        <v>45355.197066886576</v>
      </c>
      <c r="AN86" s="55" t="s">
        <v>918</v>
      </c>
      <c r="AO86" s="27">
        <f t="shared" si="15"/>
        <v>369</v>
      </c>
      <c r="AP86" s="27">
        <v>0</v>
      </c>
      <c r="AQ86" s="55" t="s">
        <v>877</v>
      </c>
      <c r="AR86" s="55" t="s">
        <v>919</v>
      </c>
      <c r="AS86" s="12"/>
      <c r="AT86" s="12"/>
      <c r="AU86" s="12"/>
      <c r="AV86" s="12"/>
    </row>
    <row r="87" spans="1:48" x14ac:dyDescent="0.25">
      <c r="A87" s="26">
        <v>392</v>
      </c>
      <c r="B87" s="26" t="s">
        <v>744</v>
      </c>
      <c r="C87" s="27" t="s">
        <v>259</v>
      </c>
      <c r="D87" s="26" t="s">
        <v>260</v>
      </c>
      <c r="E87" s="26" t="s">
        <v>176</v>
      </c>
      <c r="F87" s="26" t="s">
        <v>177</v>
      </c>
      <c r="G87" s="30" t="s">
        <v>177</v>
      </c>
      <c r="H87" s="26" t="s">
        <v>133</v>
      </c>
      <c r="I87" s="26" t="s">
        <v>134</v>
      </c>
      <c r="J87" s="26" t="s">
        <v>135</v>
      </c>
      <c r="K87" s="30" t="s">
        <v>866</v>
      </c>
      <c r="L87" s="30" t="s">
        <v>917</v>
      </c>
      <c r="M87" s="28">
        <v>12</v>
      </c>
      <c r="N87" s="28">
        <v>3</v>
      </c>
      <c r="O87" s="29">
        <f t="shared" si="8"/>
        <v>25</v>
      </c>
      <c r="P87" s="28">
        <v>0</v>
      </c>
      <c r="Q87" s="28">
        <v>0</v>
      </c>
      <c r="R87" s="41" t="e">
        <f t="shared" si="9"/>
        <v>#DIV/0!</v>
      </c>
      <c r="S87" s="28">
        <v>0</v>
      </c>
      <c r="T87" s="28">
        <v>0</v>
      </c>
      <c r="U87" s="41" t="e">
        <f t="shared" si="10"/>
        <v>#DIV/0!</v>
      </c>
      <c r="V87" s="28">
        <v>0</v>
      </c>
      <c r="W87" s="28">
        <v>0</v>
      </c>
      <c r="X87" s="41" t="e">
        <f t="shared" si="11"/>
        <v>#DIV/0!</v>
      </c>
      <c r="Y87" s="28">
        <v>7</v>
      </c>
      <c r="Z87" s="28">
        <v>2</v>
      </c>
      <c r="AA87" s="41">
        <f t="shared" si="12"/>
        <v>28.571428571428569</v>
      </c>
      <c r="AB87" s="28">
        <v>4</v>
      </c>
      <c r="AC87" s="28">
        <v>0</v>
      </c>
      <c r="AD87" s="41">
        <f t="shared" si="13"/>
        <v>0</v>
      </c>
      <c r="AE87" s="28">
        <v>1</v>
      </c>
      <c r="AF87" s="28">
        <v>1</v>
      </c>
      <c r="AG87" s="41">
        <f t="shared" si="14"/>
        <v>100</v>
      </c>
      <c r="AH87" s="28">
        <v>0</v>
      </c>
      <c r="AI87" s="30" t="s">
        <v>868</v>
      </c>
      <c r="AJ87" s="26" t="s">
        <v>51</v>
      </c>
      <c r="AK87" s="55" t="s">
        <v>887</v>
      </c>
      <c r="AL87" s="56">
        <v>8</v>
      </c>
      <c r="AM87" s="55">
        <v>45355.313198923614</v>
      </c>
      <c r="AN87" s="55" t="s">
        <v>918</v>
      </c>
      <c r="AO87" s="27">
        <f t="shared" si="15"/>
        <v>392</v>
      </c>
      <c r="AP87" s="27">
        <v>0</v>
      </c>
      <c r="AQ87" s="55" t="s">
        <v>877</v>
      </c>
      <c r="AR87" s="55" t="s">
        <v>919</v>
      </c>
      <c r="AS87" s="12"/>
      <c r="AT87" s="12"/>
      <c r="AU87" s="12"/>
      <c r="AV87" s="12"/>
    </row>
    <row r="88" spans="1:48" x14ac:dyDescent="0.25">
      <c r="A88" s="26">
        <v>408</v>
      </c>
      <c r="B88" s="26" t="s">
        <v>745</v>
      </c>
      <c r="C88" s="27" t="s">
        <v>261</v>
      </c>
      <c r="D88" s="26" t="s">
        <v>262</v>
      </c>
      <c r="E88" s="26" t="s">
        <v>131</v>
      </c>
      <c r="F88" s="26" t="s">
        <v>132</v>
      </c>
      <c r="G88" s="30" t="s">
        <v>132</v>
      </c>
      <c r="H88" s="26" t="s">
        <v>133</v>
      </c>
      <c r="I88" s="26" t="s">
        <v>134</v>
      </c>
      <c r="J88" s="26" t="s">
        <v>135</v>
      </c>
      <c r="K88" s="30" t="s">
        <v>866</v>
      </c>
      <c r="L88" s="30" t="s">
        <v>917</v>
      </c>
      <c r="M88" s="28">
        <v>17</v>
      </c>
      <c r="N88" s="28">
        <v>4</v>
      </c>
      <c r="O88" s="29">
        <f t="shared" si="8"/>
        <v>23.52941176470588</v>
      </c>
      <c r="P88" s="28">
        <v>1</v>
      </c>
      <c r="Q88" s="28">
        <v>1</v>
      </c>
      <c r="R88" s="41">
        <f t="shared" si="9"/>
        <v>100</v>
      </c>
      <c r="S88" s="28">
        <v>0</v>
      </c>
      <c r="T88" s="28">
        <v>0</v>
      </c>
      <c r="U88" s="41" t="e">
        <f t="shared" si="10"/>
        <v>#DIV/0!</v>
      </c>
      <c r="V88" s="28">
        <v>0</v>
      </c>
      <c r="W88" s="28">
        <v>0</v>
      </c>
      <c r="X88" s="41" t="e">
        <f t="shared" si="11"/>
        <v>#DIV/0!</v>
      </c>
      <c r="Y88" s="28">
        <v>6</v>
      </c>
      <c r="Z88" s="28">
        <v>1</v>
      </c>
      <c r="AA88" s="41">
        <f t="shared" si="12"/>
        <v>16.666666666666664</v>
      </c>
      <c r="AB88" s="28">
        <v>0</v>
      </c>
      <c r="AC88" s="28">
        <v>0</v>
      </c>
      <c r="AD88" s="41" t="e">
        <f t="shared" si="13"/>
        <v>#DIV/0!</v>
      </c>
      <c r="AE88" s="28">
        <v>10</v>
      </c>
      <c r="AF88" s="28">
        <v>2</v>
      </c>
      <c r="AG88" s="41">
        <f t="shared" si="14"/>
        <v>20</v>
      </c>
      <c r="AH88" s="28">
        <v>0</v>
      </c>
      <c r="AI88" s="30" t="s">
        <v>868</v>
      </c>
      <c r="AJ88" s="26" t="s">
        <v>51</v>
      </c>
      <c r="AK88" s="55" t="s">
        <v>920</v>
      </c>
      <c r="AL88" s="56">
        <v>5</v>
      </c>
      <c r="AM88" s="55">
        <v>45355.352849120369</v>
      </c>
      <c r="AN88" s="55" t="s">
        <v>918</v>
      </c>
      <c r="AO88" s="27">
        <f t="shared" si="15"/>
        <v>408</v>
      </c>
      <c r="AP88" s="27" t="s">
        <v>871</v>
      </c>
      <c r="AQ88" s="55" t="s">
        <v>877</v>
      </c>
      <c r="AR88" s="55" t="s">
        <v>919</v>
      </c>
      <c r="AS88" s="12"/>
      <c r="AT88" s="12"/>
      <c r="AU88" s="12"/>
      <c r="AV88" s="12"/>
    </row>
    <row r="89" spans="1:48" x14ac:dyDescent="0.25">
      <c r="A89" s="26">
        <v>451</v>
      </c>
      <c r="B89" s="26" t="s">
        <v>746</v>
      </c>
      <c r="C89" s="27" t="s">
        <v>263</v>
      </c>
      <c r="D89" s="26">
        <v>0</v>
      </c>
      <c r="E89" s="26" t="s">
        <v>168</v>
      </c>
      <c r="F89" s="26" t="s">
        <v>169</v>
      </c>
      <c r="G89" s="30" t="s">
        <v>170</v>
      </c>
      <c r="H89" s="26" t="s">
        <v>133</v>
      </c>
      <c r="I89" s="26" t="s">
        <v>134</v>
      </c>
      <c r="J89" s="26" t="s">
        <v>135</v>
      </c>
      <c r="K89" s="30" t="s">
        <v>866</v>
      </c>
      <c r="L89" s="30" t="s">
        <v>917</v>
      </c>
      <c r="M89" s="28">
        <v>26</v>
      </c>
      <c r="N89" s="28">
        <v>6</v>
      </c>
      <c r="O89" s="29">
        <f t="shared" si="8"/>
        <v>23.076923076923077</v>
      </c>
      <c r="P89" s="28">
        <v>0</v>
      </c>
      <c r="Q89" s="28">
        <v>0</v>
      </c>
      <c r="R89" s="41" t="e">
        <f t="shared" si="9"/>
        <v>#DIV/0!</v>
      </c>
      <c r="S89" s="28">
        <v>0</v>
      </c>
      <c r="T89" s="28">
        <v>0</v>
      </c>
      <c r="U89" s="41" t="e">
        <f t="shared" si="10"/>
        <v>#DIV/0!</v>
      </c>
      <c r="V89" s="28">
        <v>0</v>
      </c>
      <c r="W89" s="28">
        <v>0</v>
      </c>
      <c r="X89" s="41" t="e">
        <f t="shared" si="11"/>
        <v>#DIV/0!</v>
      </c>
      <c r="Y89" s="28">
        <v>12</v>
      </c>
      <c r="Z89" s="28">
        <v>4</v>
      </c>
      <c r="AA89" s="41">
        <f t="shared" si="12"/>
        <v>33.333333333333329</v>
      </c>
      <c r="AB89" s="28">
        <v>6</v>
      </c>
      <c r="AC89" s="28">
        <v>1</v>
      </c>
      <c r="AD89" s="41">
        <f t="shared" si="13"/>
        <v>16.666666666666664</v>
      </c>
      <c r="AE89" s="28">
        <v>8</v>
      </c>
      <c r="AF89" s="28">
        <v>1</v>
      </c>
      <c r="AG89" s="41">
        <f t="shared" si="14"/>
        <v>12.5</v>
      </c>
      <c r="AH89" s="28">
        <v>0</v>
      </c>
      <c r="AI89" s="30" t="s">
        <v>868</v>
      </c>
      <c r="AJ89" s="26" t="s">
        <v>51</v>
      </c>
      <c r="AK89" s="55" t="s">
        <v>887</v>
      </c>
      <c r="AL89" s="56">
        <v>15</v>
      </c>
      <c r="AM89" s="55">
        <v>45357.343108171299</v>
      </c>
      <c r="AN89" s="55" t="s">
        <v>876</v>
      </c>
      <c r="AO89" s="27">
        <f t="shared" si="15"/>
        <v>451</v>
      </c>
      <c r="AP89" s="27">
        <v>0</v>
      </c>
      <c r="AQ89" s="55" t="s">
        <v>877</v>
      </c>
      <c r="AR89" s="55" t="s">
        <v>919</v>
      </c>
      <c r="AS89" s="12"/>
      <c r="AT89" s="12"/>
      <c r="AU89" s="12"/>
      <c r="AV89" s="12"/>
    </row>
    <row r="90" spans="1:48" x14ac:dyDescent="0.25">
      <c r="A90" s="26">
        <v>450</v>
      </c>
      <c r="B90" s="26" t="s">
        <v>747</v>
      </c>
      <c r="C90" s="27" t="s">
        <v>264</v>
      </c>
      <c r="D90" s="26" t="s">
        <v>265</v>
      </c>
      <c r="E90" s="26" t="s">
        <v>168</v>
      </c>
      <c r="F90" s="26" t="s">
        <v>169</v>
      </c>
      <c r="G90" s="30" t="s">
        <v>170</v>
      </c>
      <c r="H90" s="26" t="s">
        <v>133</v>
      </c>
      <c r="I90" s="26" t="s">
        <v>134</v>
      </c>
      <c r="J90" s="26" t="s">
        <v>135</v>
      </c>
      <c r="K90" s="30" t="s">
        <v>866</v>
      </c>
      <c r="L90" s="30" t="s">
        <v>917</v>
      </c>
      <c r="M90" s="28">
        <v>11</v>
      </c>
      <c r="N90" s="28">
        <v>2</v>
      </c>
      <c r="O90" s="29">
        <f t="shared" si="8"/>
        <v>18.181818181818183</v>
      </c>
      <c r="P90" s="28">
        <v>0</v>
      </c>
      <c r="Q90" s="28">
        <v>0</v>
      </c>
      <c r="R90" s="41" t="e">
        <f t="shared" si="9"/>
        <v>#DIV/0!</v>
      </c>
      <c r="S90" s="28">
        <v>0</v>
      </c>
      <c r="T90" s="28">
        <v>0</v>
      </c>
      <c r="U90" s="41" t="e">
        <f t="shared" si="10"/>
        <v>#DIV/0!</v>
      </c>
      <c r="V90" s="28">
        <v>0</v>
      </c>
      <c r="W90" s="28">
        <v>0</v>
      </c>
      <c r="X90" s="41" t="e">
        <f t="shared" si="11"/>
        <v>#DIV/0!</v>
      </c>
      <c r="Y90" s="28">
        <v>9</v>
      </c>
      <c r="Z90" s="28">
        <v>0</v>
      </c>
      <c r="AA90" s="41">
        <f t="shared" si="12"/>
        <v>0</v>
      </c>
      <c r="AB90" s="28">
        <v>2</v>
      </c>
      <c r="AC90" s="28">
        <v>2</v>
      </c>
      <c r="AD90" s="41">
        <f t="shared" si="13"/>
        <v>100</v>
      </c>
      <c r="AE90" s="28">
        <v>0</v>
      </c>
      <c r="AF90" s="28">
        <v>0</v>
      </c>
      <c r="AG90" s="41" t="e">
        <f t="shared" si="14"/>
        <v>#DIV/0!</v>
      </c>
      <c r="AH90" s="28">
        <v>0</v>
      </c>
      <c r="AI90" s="30" t="s">
        <v>868</v>
      </c>
      <c r="AJ90" s="26" t="s">
        <v>51</v>
      </c>
      <c r="AK90" s="55" t="s">
        <v>887</v>
      </c>
      <c r="AL90" s="56">
        <v>9</v>
      </c>
      <c r="AM90" s="55">
        <v>45357.341057407408</v>
      </c>
      <c r="AN90" s="55" t="s">
        <v>876</v>
      </c>
      <c r="AO90" s="27">
        <f t="shared" si="15"/>
        <v>450</v>
      </c>
      <c r="AP90" s="27">
        <v>0</v>
      </c>
      <c r="AQ90" s="55" t="s">
        <v>877</v>
      </c>
      <c r="AR90" s="55" t="s">
        <v>919</v>
      </c>
      <c r="AS90" s="12"/>
      <c r="AT90" s="12"/>
      <c r="AU90" s="12"/>
      <c r="AV90" s="12"/>
    </row>
    <row r="91" spans="1:48" x14ac:dyDescent="0.25">
      <c r="A91" s="26">
        <v>314</v>
      </c>
      <c r="B91" s="26" t="s">
        <v>748</v>
      </c>
      <c r="C91" s="27" t="s">
        <v>266</v>
      </c>
      <c r="D91" s="26" t="s">
        <v>267</v>
      </c>
      <c r="E91" s="26" t="s">
        <v>150</v>
      </c>
      <c r="F91" s="26" t="s">
        <v>151</v>
      </c>
      <c r="G91" s="30" t="s">
        <v>151</v>
      </c>
      <c r="H91" s="26" t="s">
        <v>56</v>
      </c>
      <c r="I91" s="26" t="s">
        <v>57</v>
      </c>
      <c r="J91" s="26" t="s">
        <v>135</v>
      </c>
      <c r="K91" s="30" t="s">
        <v>866</v>
      </c>
      <c r="L91" s="30" t="s">
        <v>929</v>
      </c>
      <c r="M91" s="28">
        <v>155</v>
      </c>
      <c r="N91" s="28">
        <v>24</v>
      </c>
      <c r="O91" s="29">
        <f t="shared" si="8"/>
        <v>15.483870967741936</v>
      </c>
      <c r="P91" s="28">
        <v>15</v>
      </c>
      <c r="Q91" s="28">
        <v>6</v>
      </c>
      <c r="R91" s="41">
        <f t="shared" si="9"/>
        <v>40</v>
      </c>
      <c r="S91" s="28">
        <v>0</v>
      </c>
      <c r="T91" s="28">
        <v>0</v>
      </c>
      <c r="U91" s="41" t="e">
        <f t="shared" si="10"/>
        <v>#DIV/0!</v>
      </c>
      <c r="V91" s="28">
        <v>0</v>
      </c>
      <c r="W91" s="28">
        <v>0</v>
      </c>
      <c r="X91" s="41" t="e">
        <f t="shared" si="11"/>
        <v>#DIV/0!</v>
      </c>
      <c r="Y91" s="28">
        <v>40</v>
      </c>
      <c r="Z91" s="28">
        <v>8</v>
      </c>
      <c r="AA91" s="41">
        <f t="shared" si="12"/>
        <v>20</v>
      </c>
      <c r="AB91" s="28">
        <v>35</v>
      </c>
      <c r="AC91" s="28">
        <v>5</v>
      </c>
      <c r="AD91" s="41">
        <f t="shared" si="13"/>
        <v>14.285714285714285</v>
      </c>
      <c r="AE91" s="28">
        <v>65</v>
      </c>
      <c r="AF91" s="28">
        <v>5</v>
      </c>
      <c r="AG91" s="41">
        <f t="shared" si="14"/>
        <v>7.6923076923076925</v>
      </c>
      <c r="AH91" s="28">
        <v>0</v>
      </c>
      <c r="AI91" s="30" t="s">
        <v>114</v>
      </c>
      <c r="AJ91" s="26" t="s">
        <v>51</v>
      </c>
      <c r="AK91" s="55" t="s">
        <v>869</v>
      </c>
      <c r="AL91" s="56">
        <v>92</v>
      </c>
      <c r="AM91" s="55">
        <v>45352.07603084491</v>
      </c>
      <c r="AN91" s="55" t="s">
        <v>884</v>
      </c>
      <c r="AO91" s="27">
        <f t="shared" si="15"/>
        <v>314</v>
      </c>
      <c r="AP91" s="27" t="s">
        <v>871</v>
      </c>
      <c r="AQ91" s="55" t="s">
        <v>886</v>
      </c>
      <c r="AR91" s="55" t="s">
        <v>935</v>
      </c>
      <c r="AS91" s="12"/>
      <c r="AT91" s="12"/>
      <c r="AU91" s="12"/>
      <c r="AV91" s="12"/>
    </row>
    <row r="92" spans="1:48" x14ac:dyDescent="0.25">
      <c r="A92" s="26">
        <v>452</v>
      </c>
      <c r="B92" s="26" t="s">
        <v>688</v>
      </c>
      <c r="C92" s="27" t="s">
        <v>268</v>
      </c>
      <c r="D92" s="26" t="s">
        <v>269</v>
      </c>
      <c r="E92" s="26" t="s">
        <v>168</v>
      </c>
      <c r="F92" s="26" t="s">
        <v>169</v>
      </c>
      <c r="G92" s="30" t="s">
        <v>170</v>
      </c>
      <c r="H92" s="26" t="s">
        <v>133</v>
      </c>
      <c r="I92" s="26" t="s">
        <v>134</v>
      </c>
      <c r="J92" s="26" t="s">
        <v>135</v>
      </c>
      <c r="K92" s="30" t="s">
        <v>866</v>
      </c>
      <c r="L92" s="30" t="s">
        <v>917</v>
      </c>
      <c r="M92" s="28">
        <v>7</v>
      </c>
      <c r="N92" s="28">
        <v>1</v>
      </c>
      <c r="O92" s="29">
        <f t="shared" si="8"/>
        <v>14.285714285714285</v>
      </c>
      <c r="P92" s="28">
        <v>0</v>
      </c>
      <c r="Q92" s="28">
        <v>0</v>
      </c>
      <c r="R92" s="41" t="e">
        <f t="shared" si="9"/>
        <v>#DIV/0!</v>
      </c>
      <c r="S92" s="28">
        <v>0</v>
      </c>
      <c r="T92" s="28">
        <v>0</v>
      </c>
      <c r="U92" s="41" t="e">
        <f t="shared" si="10"/>
        <v>#DIV/0!</v>
      </c>
      <c r="V92" s="28">
        <v>0</v>
      </c>
      <c r="W92" s="28">
        <v>0</v>
      </c>
      <c r="X92" s="41" t="e">
        <f t="shared" si="11"/>
        <v>#DIV/0!</v>
      </c>
      <c r="Y92" s="28">
        <v>5</v>
      </c>
      <c r="Z92" s="28">
        <v>0</v>
      </c>
      <c r="AA92" s="41">
        <f t="shared" si="12"/>
        <v>0</v>
      </c>
      <c r="AB92" s="28">
        <v>2</v>
      </c>
      <c r="AC92" s="28">
        <v>1</v>
      </c>
      <c r="AD92" s="41">
        <f t="shared" si="13"/>
        <v>50</v>
      </c>
      <c r="AE92" s="28">
        <v>0</v>
      </c>
      <c r="AF92" s="28">
        <v>0</v>
      </c>
      <c r="AG92" s="41" t="e">
        <f t="shared" si="14"/>
        <v>#DIV/0!</v>
      </c>
      <c r="AH92" s="28">
        <v>0</v>
      </c>
      <c r="AI92" s="30" t="s">
        <v>868</v>
      </c>
      <c r="AJ92" s="26" t="s">
        <v>51</v>
      </c>
      <c r="AK92" s="55" t="s">
        <v>887</v>
      </c>
      <c r="AL92" s="56">
        <v>7</v>
      </c>
      <c r="AM92" s="55">
        <v>45357.345145995372</v>
      </c>
      <c r="AN92" s="55" t="s">
        <v>876</v>
      </c>
      <c r="AO92" s="27">
        <f t="shared" si="15"/>
        <v>452</v>
      </c>
      <c r="AP92" s="27" t="e">
        <v>#N/A</v>
      </c>
      <c r="AQ92" s="55" t="s">
        <v>877</v>
      </c>
      <c r="AR92" s="55" t="s">
        <v>919</v>
      </c>
      <c r="AS92" s="12"/>
      <c r="AT92" s="12"/>
      <c r="AU92" s="12"/>
      <c r="AV92" s="12"/>
    </row>
    <row r="93" spans="1:48" x14ac:dyDescent="0.25">
      <c r="A93" s="26">
        <v>448</v>
      </c>
      <c r="B93" s="26" t="s">
        <v>749</v>
      </c>
      <c r="C93" s="27" t="s">
        <v>270</v>
      </c>
      <c r="D93" s="26" t="s">
        <v>271</v>
      </c>
      <c r="E93" s="26" t="s">
        <v>168</v>
      </c>
      <c r="F93" s="26" t="s">
        <v>169</v>
      </c>
      <c r="G93" s="30" t="s">
        <v>170</v>
      </c>
      <c r="H93" s="26" t="s">
        <v>133</v>
      </c>
      <c r="I93" s="26" t="s">
        <v>134</v>
      </c>
      <c r="J93" s="26" t="s">
        <v>135</v>
      </c>
      <c r="K93" s="30" t="s">
        <v>866</v>
      </c>
      <c r="L93" s="30" t="s">
        <v>917</v>
      </c>
      <c r="M93" s="28">
        <v>20</v>
      </c>
      <c r="N93" s="28">
        <v>1</v>
      </c>
      <c r="O93" s="29">
        <f t="shared" si="8"/>
        <v>5</v>
      </c>
      <c r="P93" s="28">
        <v>0</v>
      </c>
      <c r="Q93" s="28">
        <v>0</v>
      </c>
      <c r="R93" s="41" t="e">
        <f t="shared" si="9"/>
        <v>#DIV/0!</v>
      </c>
      <c r="S93" s="28">
        <v>0</v>
      </c>
      <c r="T93" s="28">
        <v>0</v>
      </c>
      <c r="U93" s="41" t="e">
        <f t="shared" si="10"/>
        <v>#DIV/0!</v>
      </c>
      <c r="V93" s="28">
        <v>0</v>
      </c>
      <c r="W93" s="28">
        <v>0</v>
      </c>
      <c r="X93" s="41" t="e">
        <f t="shared" si="11"/>
        <v>#DIV/0!</v>
      </c>
      <c r="Y93" s="28">
        <v>10</v>
      </c>
      <c r="Z93" s="28">
        <v>0</v>
      </c>
      <c r="AA93" s="41">
        <f t="shared" si="12"/>
        <v>0</v>
      </c>
      <c r="AB93" s="28">
        <v>4</v>
      </c>
      <c r="AC93" s="28">
        <v>1</v>
      </c>
      <c r="AD93" s="41">
        <f t="shared" si="13"/>
        <v>25</v>
      </c>
      <c r="AE93" s="28">
        <v>6</v>
      </c>
      <c r="AF93" s="28">
        <v>0</v>
      </c>
      <c r="AG93" s="41">
        <f t="shared" si="14"/>
        <v>0</v>
      </c>
      <c r="AH93" s="28">
        <v>0</v>
      </c>
      <c r="AI93" s="30" t="s">
        <v>868</v>
      </c>
      <c r="AJ93" s="26" t="s">
        <v>51</v>
      </c>
      <c r="AK93" s="55" t="s">
        <v>887</v>
      </c>
      <c r="AL93" s="56">
        <v>15</v>
      </c>
      <c r="AM93" s="55">
        <v>45357.337160381947</v>
      </c>
      <c r="AN93" s="55" t="s">
        <v>876</v>
      </c>
      <c r="AO93" s="27">
        <f t="shared" si="15"/>
        <v>448</v>
      </c>
      <c r="AP93" s="27">
        <v>0</v>
      </c>
      <c r="AQ93" s="55" t="s">
        <v>877</v>
      </c>
      <c r="AR93" s="55" t="s">
        <v>919</v>
      </c>
      <c r="AS93" s="12"/>
      <c r="AT93" s="12"/>
      <c r="AU93" s="12"/>
      <c r="AV93" s="12"/>
    </row>
    <row r="94" spans="1:48" x14ac:dyDescent="0.25">
      <c r="A94" s="26">
        <v>454</v>
      </c>
      <c r="B94" s="26" t="s">
        <v>688</v>
      </c>
      <c r="C94" s="27" t="s">
        <v>272</v>
      </c>
      <c r="D94" s="26">
        <v>0</v>
      </c>
      <c r="E94" s="26" t="s">
        <v>168</v>
      </c>
      <c r="F94" s="26" t="s">
        <v>169</v>
      </c>
      <c r="G94" s="30" t="s">
        <v>170</v>
      </c>
      <c r="H94" s="26" t="s">
        <v>133</v>
      </c>
      <c r="I94" s="26" t="s">
        <v>134</v>
      </c>
      <c r="J94" s="26" t="s">
        <v>135</v>
      </c>
      <c r="K94" s="30" t="s">
        <v>866</v>
      </c>
      <c r="L94" s="30" t="s">
        <v>917</v>
      </c>
      <c r="M94" s="28">
        <v>7</v>
      </c>
      <c r="N94" s="28">
        <v>0</v>
      </c>
      <c r="O94" s="29">
        <f t="shared" si="8"/>
        <v>0</v>
      </c>
      <c r="P94" s="28">
        <v>0</v>
      </c>
      <c r="Q94" s="28">
        <v>0</v>
      </c>
      <c r="R94" s="41" t="e">
        <f t="shared" si="9"/>
        <v>#DIV/0!</v>
      </c>
      <c r="S94" s="28">
        <v>0</v>
      </c>
      <c r="T94" s="28">
        <v>0</v>
      </c>
      <c r="U94" s="41" t="e">
        <f t="shared" si="10"/>
        <v>#DIV/0!</v>
      </c>
      <c r="V94" s="28">
        <v>0</v>
      </c>
      <c r="W94" s="28">
        <v>0</v>
      </c>
      <c r="X94" s="41" t="e">
        <f t="shared" si="11"/>
        <v>#DIV/0!</v>
      </c>
      <c r="Y94" s="28">
        <v>5</v>
      </c>
      <c r="Z94" s="28">
        <v>0</v>
      </c>
      <c r="AA94" s="41">
        <f t="shared" si="12"/>
        <v>0</v>
      </c>
      <c r="AB94" s="28">
        <v>1</v>
      </c>
      <c r="AC94" s="28">
        <v>0</v>
      </c>
      <c r="AD94" s="41">
        <f t="shared" si="13"/>
        <v>0</v>
      </c>
      <c r="AE94" s="28">
        <v>1</v>
      </c>
      <c r="AF94" s="28">
        <v>0</v>
      </c>
      <c r="AG94" s="41">
        <f t="shared" si="14"/>
        <v>0</v>
      </c>
      <c r="AH94" s="28">
        <v>0</v>
      </c>
      <c r="AI94" s="30" t="s">
        <v>868</v>
      </c>
      <c r="AJ94" s="26" t="s">
        <v>51</v>
      </c>
      <c r="AK94" s="55" t="s">
        <v>887</v>
      </c>
      <c r="AL94" s="56">
        <v>3</v>
      </c>
      <c r="AM94" s="55">
        <v>45357.349592465274</v>
      </c>
      <c r="AN94" s="55" t="s">
        <v>876</v>
      </c>
      <c r="AO94" s="27">
        <f t="shared" si="15"/>
        <v>454</v>
      </c>
      <c r="AP94" s="27" t="e">
        <v>#N/A</v>
      </c>
      <c r="AQ94" s="55" t="s">
        <v>877</v>
      </c>
      <c r="AR94" s="55" t="s">
        <v>919</v>
      </c>
      <c r="AS94" s="12"/>
      <c r="AT94" s="12"/>
      <c r="AU94" s="12"/>
      <c r="AV94" s="12"/>
    </row>
    <row r="95" spans="1:48" x14ac:dyDescent="0.25">
      <c r="A95" s="26">
        <v>247</v>
      </c>
      <c r="B95" s="26" t="s">
        <v>750</v>
      </c>
      <c r="C95" s="27" t="s">
        <v>273</v>
      </c>
      <c r="D95" s="26" t="s">
        <v>274</v>
      </c>
      <c r="E95" s="26" t="s">
        <v>275</v>
      </c>
      <c r="F95" s="26" t="s">
        <v>276</v>
      </c>
      <c r="G95" s="30" t="s">
        <v>276</v>
      </c>
      <c r="H95" s="26" t="s">
        <v>277</v>
      </c>
      <c r="I95" s="26" t="s">
        <v>278</v>
      </c>
      <c r="J95" s="26" t="s">
        <v>279</v>
      </c>
      <c r="K95" s="30" t="s">
        <v>866</v>
      </c>
      <c r="L95" s="30" t="s">
        <v>936</v>
      </c>
      <c r="M95" s="28">
        <v>126</v>
      </c>
      <c r="N95" s="28">
        <v>40</v>
      </c>
      <c r="O95" s="29">
        <f t="shared" si="8"/>
        <v>31.746031746031743</v>
      </c>
      <c r="P95" s="28">
        <v>26</v>
      </c>
      <c r="Q95" s="28">
        <v>9</v>
      </c>
      <c r="R95" s="41">
        <f t="shared" si="9"/>
        <v>34.615384615384613</v>
      </c>
      <c r="S95" s="28">
        <v>1</v>
      </c>
      <c r="T95" s="28">
        <v>0</v>
      </c>
      <c r="U95" s="41">
        <f t="shared" si="10"/>
        <v>0</v>
      </c>
      <c r="V95" s="28">
        <v>18</v>
      </c>
      <c r="W95" s="28">
        <v>7</v>
      </c>
      <c r="X95" s="41">
        <f t="shared" si="11"/>
        <v>38.888888888888893</v>
      </c>
      <c r="Y95" s="28">
        <v>65</v>
      </c>
      <c r="Z95" s="28">
        <v>21</v>
      </c>
      <c r="AA95" s="41">
        <f t="shared" si="12"/>
        <v>32.307692307692307</v>
      </c>
      <c r="AB95" s="28">
        <v>14</v>
      </c>
      <c r="AC95" s="28">
        <v>3</v>
      </c>
      <c r="AD95" s="41">
        <f t="shared" si="13"/>
        <v>21.428571428571427</v>
      </c>
      <c r="AE95" s="28">
        <v>2</v>
      </c>
      <c r="AF95" s="28">
        <v>0</v>
      </c>
      <c r="AG95" s="41">
        <f t="shared" si="14"/>
        <v>0</v>
      </c>
      <c r="AH95" s="28">
        <v>1</v>
      </c>
      <c r="AI95" s="30" t="s">
        <v>868</v>
      </c>
      <c r="AJ95" s="26" t="s">
        <v>51</v>
      </c>
      <c r="AK95" s="55" t="s">
        <v>869</v>
      </c>
      <c r="AL95" s="56">
        <v>94</v>
      </c>
      <c r="AM95" s="55">
        <v>45346.176547326388</v>
      </c>
      <c r="AN95" s="55" t="s">
        <v>888</v>
      </c>
      <c r="AO95" s="27">
        <f t="shared" si="15"/>
        <v>247</v>
      </c>
      <c r="AP95" s="27" t="s">
        <v>871</v>
      </c>
      <c r="AQ95" s="55" t="s">
        <v>872</v>
      </c>
      <c r="AR95" s="55" t="s">
        <v>872</v>
      </c>
      <c r="AS95" s="12"/>
      <c r="AT95" s="12"/>
      <c r="AU95" s="12"/>
      <c r="AV95" s="12"/>
    </row>
    <row r="96" spans="1:48" x14ac:dyDescent="0.25">
      <c r="A96" s="26">
        <v>404</v>
      </c>
      <c r="B96" s="26" t="s">
        <v>751</v>
      </c>
      <c r="C96" s="27" t="s">
        <v>280</v>
      </c>
      <c r="D96" s="26" t="s">
        <v>114</v>
      </c>
      <c r="E96" s="26" t="s">
        <v>275</v>
      </c>
      <c r="F96" s="26" t="s">
        <v>276</v>
      </c>
      <c r="G96" s="30" t="s">
        <v>62</v>
      </c>
      <c r="H96" s="26" t="s">
        <v>277</v>
      </c>
      <c r="I96" s="26" t="s">
        <v>278</v>
      </c>
      <c r="J96" s="26" t="s">
        <v>279</v>
      </c>
      <c r="K96" s="30" t="s">
        <v>866</v>
      </c>
      <c r="L96" s="30" t="s">
        <v>873</v>
      </c>
      <c r="M96" s="28">
        <v>102</v>
      </c>
      <c r="N96" s="28">
        <v>30</v>
      </c>
      <c r="O96" s="29">
        <f t="shared" si="8"/>
        <v>29.411764705882355</v>
      </c>
      <c r="P96" s="28">
        <v>15</v>
      </c>
      <c r="Q96" s="28">
        <v>7</v>
      </c>
      <c r="R96" s="41">
        <f t="shared" si="9"/>
        <v>46.666666666666664</v>
      </c>
      <c r="S96" s="28">
        <v>0</v>
      </c>
      <c r="T96" s="28">
        <v>0</v>
      </c>
      <c r="U96" s="41" t="e">
        <f t="shared" si="10"/>
        <v>#DIV/0!</v>
      </c>
      <c r="V96" s="28">
        <v>41</v>
      </c>
      <c r="W96" s="28">
        <v>10</v>
      </c>
      <c r="X96" s="41">
        <f t="shared" si="11"/>
        <v>24.390243902439025</v>
      </c>
      <c r="Y96" s="28">
        <v>29</v>
      </c>
      <c r="Z96" s="28">
        <v>8</v>
      </c>
      <c r="AA96" s="41">
        <f t="shared" si="12"/>
        <v>27.586206896551722</v>
      </c>
      <c r="AB96" s="28">
        <v>17</v>
      </c>
      <c r="AC96" s="28">
        <v>5</v>
      </c>
      <c r="AD96" s="41">
        <f t="shared" si="13"/>
        <v>29.411764705882355</v>
      </c>
      <c r="AE96" s="28">
        <v>0</v>
      </c>
      <c r="AF96" s="28">
        <v>0</v>
      </c>
      <c r="AG96" s="41" t="e">
        <f t="shared" si="14"/>
        <v>#DIV/0!</v>
      </c>
      <c r="AH96" s="28">
        <v>0</v>
      </c>
      <c r="AI96" s="30" t="s">
        <v>868</v>
      </c>
      <c r="AJ96" s="26" t="s">
        <v>51</v>
      </c>
      <c r="AK96" s="55" t="s">
        <v>890</v>
      </c>
      <c r="AL96" s="56">
        <v>54</v>
      </c>
      <c r="AM96" s="55">
        <v>45355.343638888888</v>
      </c>
      <c r="AN96" s="55" t="s">
        <v>918</v>
      </c>
      <c r="AO96" s="27">
        <f t="shared" si="15"/>
        <v>404</v>
      </c>
      <c r="AP96" s="27">
        <v>0</v>
      </c>
      <c r="AQ96" s="55" t="s">
        <v>872</v>
      </c>
      <c r="AR96" s="55" t="s">
        <v>935</v>
      </c>
      <c r="AS96" s="12"/>
      <c r="AT96" s="12"/>
      <c r="AU96" s="12"/>
      <c r="AV96" s="12"/>
    </row>
    <row r="97" spans="1:48" x14ac:dyDescent="0.25">
      <c r="A97" s="26">
        <v>303</v>
      </c>
      <c r="B97" s="26" t="s">
        <v>752</v>
      </c>
      <c r="C97" s="27" t="s">
        <v>281</v>
      </c>
      <c r="D97" s="26" t="s">
        <v>282</v>
      </c>
      <c r="E97" s="26" t="s">
        <v>283</v>
      </c>
      <c r="F97" s="26" t="s">
        <v>284</v>
      </c>
      <c r="G97" s="30" t="s">
        <v>285</v>
      </c>
      <c r="H97" s="26" t="s">
        <v>277</v>
      </c>
      <c r="I97" s="26" t="s">
        <v>278</v>
      </c>
      <c r="J97" s="26" t="s">
        <v>279</v>
      </c>
      <c r="K97" s="30" t="s">
        <v>866</v>
      </c>
      <c r="L97" s="30" t="s">
        <v>936</v>
      </c>
      <c r="M97" s="28">
        <v>44</v>
      </c>
      <c r="N97" s="28">
        <v>12</v>
      </c>
      <c r="O97" s="29">
        <f t="shared" si="8"/>
        <v>27.27272727272727</v>
      </c>
      <c r="P97" s="28">
        <v>4</v>
      </c>
      <c r="Q97" s="28">
        <v>2</v>
      </c>
      <c r="R97" s="41">
        <f t="shared" si="9"/>
        <v>50</v>
      </c>
      <c r="S97" s="28">
        <v>0</v>
      </c>
      <c r="T97" s="28">
        <v>0</v>
      </c>
      <c r="U97" s="41" t="e">
        <f t="shared" si="10"/>
        <v>#DIV/0!</v>
      </c>
      <c r="V97" s="28">
        <v>0</v>
      </c>
      <c r="W97" s="28">
        <v>0</v>
      </c>
      <c r="X97" s="41" t="e">
        <f t="shared" si="11"/>
        <v>#DIV/0!</v>
      </c>
      <c r="Y97" s="28">
        <v>17</v>
      </c>
      <c r="Z97" s="28">
        <v>2</v>
      </c>
      <c r="AA97" s="41">
        <f t="shared" si="12"/>
        <v>11.76470588235294</v>
      </c>
      <c r="AB97" s="28">
        <v>8</v>
      </c>
      <c r="AC97" s="28">
        <v>3</v>
      </c>
      <c r="AD97" s="41">
        <f t="shared" si="13"/>
        <v>37.5</v>
      </c>
      <c r="AE97" s="28">
        <v>15</v>
      </c>
      <c r="AF97" s="28">
        <v>5</v>
      </c>
      <c r="AG97" s="41">
        <f t="shared" si="14"/>
        <v>33.333333333333329</v>
      </c>
      <c r="AH97" s="28">
        <v>0</v>
      </c>
      <c r="AI97" s="30" t="s">
        <v>868</v>
      </c>
      <c r="AJ97" s="26" t="s">
        <v>51</v>
      </c>
      <c r="AK97" s="55" t="s">
        <v>869</v>
      </c>
      <c r="AL97" s="56">
        <v>25</v>
      </c>
      <c r="AM97" s="55">
        <v>45351.166867546293</v>
      </c>
      <c r="AN97" s="55" t="s">
        <v>915</v>
      </c>
      <c r="AO97" s="27">
        <f t="shared" si="15"/>
        <v>303</v>
      </c>
      <c r="AP97" s="27" t="s">
        <v>871</v>
      </c>
      <c r="AQ97" s="55" t="s">
        <v>872</v>
      </c>
      <c r="AR97" s="55" t="s">
        <v>872</v>
      </c>
      <c r="AS97" s="12"/>
      <c r="AT97" s="12"/>
      <c r="AU97" s="12"/>
      <c r="AV97" s="12"/>
    </row>
    <row r="98" spans="1:48" x14ac:dyDescent="0.25">
      <c r="A98" s="26">
        <v>33</v>
      </c>
      <c r="B98" s="26" t="s">
        <v>753</v>
      </c>
      <c r="C98" s="27" t="s">
        <v>286</v>
      </c>
      <c r="D98" s="26" t="s">
        <v>287</v>
      </c>
      <c r="E98" s="26" t="s">
        <v>288</v>
      </c>
      <c r="F98" s="26" t="s">
        <v>289</v>
      </c>
      <c r="G98" s="30" t="s">
        <v>289</v>
      </c>
      <c r="H98" s="26" t="s">
        <v>222</v>
      </c>
      <c r="I98" s="26" t="s">
        <v>223</v>
      </c>
      <c r="J98" s="26" t="s">
        <v>290</v>
      </c>
      <c r="K98" s="30" t="s">
        <v>866</v>
      </c>
      <c r="L98" s="30" t="s">
        <v>937</v>
      </c>
      <c r="M98" s="28">
        <v>47</v>
      </c>
      <c r="N98" s="28">
        <v>32</v>
      </c>
      <c r="O98" s="29">
        <f t="shared" si="8"/>
        <v>68.085106382978722</v>
      </c>
      <c r="P98" s="28">
        <v>4</v>
      </c>
      <c r="Q98" s="28">
        <v>3</v>
      </c>
      <c r="R98" s="41">
        <f t="shared" si="9"/>
        <v>75</v>
      </c>
      <c r="S98" s="28">
        <v>1</v>
      </c>
      <c r="T98" s="28">
        <v>1</v>
      </c>
      <c r="U98" s="41">
        <f t="shared" si="10"/>
        <v>100</v>
      </c>
      <c r="V98" s="28">
        <v>2</v>
      </c>
      <c r="W98" s="28">
        <v>2</v>
      </c>
      <c r="X98" s="41">
        <f t="shared" si="11"/>
        <v>100</v>
      </c>
      <c r="Y98" s="28">
        <v>18</v>
      </c>
      <c r="Z98" s="28">
        <v>14</v>
      </c>
      <c r="AA98" s="41">
        <f t="shared" si="12"/>
        <v>77.777777777777786</v>
      </c>
      <c r="AB98" s="28">
        <v>3</v>
      </c>
      <c r="AC98" s="28">
        <v>3</v>
      </c>
      <c r="AD98" s="41">
        <f t="shared" si="13"/>
        <v>100</v>
      </c>
      <c r="AE98" s="28">
        <v>19</v>
      </c>
      <c r="AF98" s="28">
        <v>9</v>
      </c>
      <c r="AG98" s="41">
        <f t="shared" si="14"/>
        <v>47.368421052631575</v>
      </c>
      <c r="AH98" s="28">
        <v>2</v>
      </c>
      <c r="AI98" s="30" t="s">
        <v>868</v>
      </c>
      <c r="AJ98" s="26" t="s">
        <v>51</v>
      </c>
      <c r="AK98" s="55" t="s">
        <v>869</v>
      </c>
      <c r="AL98" s="56">
        <v>28</v>
      </c>
      <c r="AM98" s="55">
        <v>45244.15852394676</v>
      </c>
      <c r="AN98" s="55" t="s">
        <v>938</v>
      </c>
      <c r="AO98" s="27">
        <f t="shared" si="15"/>
        <v>33</v>
      </c>
      <c r="AP98" s="27" t="s">
        <v>871</v>
      </c>
      <c r="AQ98" s="55" t="s">
        <v>872</v>
      </c>
      <c r="AR98" s="55" t="s">
        <v>916</v>
      </c>
      <c r="AS98" s="12"/>
      <c r="AT98" s="12"/>
      <c r="AU98" s="12"/>
      <c r="AV98" s="12"/>
    </row>
    <row r="99" spans="1:48" x14ac:dyDescent="0.25">
      <c r="A99" s="26">
        <v>101</v>
      </c>
      <c r="B99" s="26" t="s">
        <v>754</v>
      </c>
      <c r="C99" s="27" t="s">
        <v>291</v>
      </c>
      <c r="D99" s="26" t="s">
        <v>292</v>
      </c>
      <c r="E99" s="26" t="s">
        <v>293</v>
      </c>
      <c r="F99" s="26" t="s">
        <v>294</v>
      </c>
      <c r="G99" s="30" t="s">
        <v>295</v>
      </c>
      <c r="H99" s="26" t="s">
        <v>222</v>
      </c>
      <c r="I99" s="26" t="s">
        <v>223</v>
      </c>
      <c r="J99" s="26" t="s">
        <v>290</v>
      </c>
      <c r="K99" s="30" t="s">
        <v>866</v>
      </c>
      <c r="L99" s="30" t="s">
        <v>937</v>
      </c>
      <c r="M99" s="28">
        <v>59</v>
      </c>
      <c r="N99" s="28">
        <v>39</v>
      </c>
      <c r="O99" s="29">
        <f t="shared" si="8"/>
        <v>66.101694915254242</v>
      </c>
      <c r="P99" s="28">
        <v>4</v>
      </c>
      <c r="Q99" s="28">
        <v>4</v>
      </c>
      <c r="R99" s="41">
        <f t="shared" si="9"/>
        <v>100</v>
      </c>
      <c r="S99" s="28">
        <v>5</v>
      </c>
      <c r="T99" s="28">
        <v>5</v>
      </c>
      <c r="U99" s="41">
        <f t="shared" si="10"/>
        <v>100</v>
      </c>
      <c r="V99" s="28">
        <v>14</v>
      </c>
      <c r="W99" s="28">
        <v>6</v>
      </c>
      <c r="X99" s="41">
        <f t="shared" si="11"/>
        <v>42.857142857142854</v>
      </c>
      <c r="Y99" s="28">
        <v>25</v>
      </c>
      <c r="Z99" s="28">
        <v>18</v>
      </c>
      <c r="AA99" s="41">
        <f t="shared" si="12"/>
        <v>72</v>
      </c>
      <c r="AB99" s="28">
        <v>11</v>
      </c>
      <c r="AC99" s="28">
        <v>6</v>
      </c>
      <c r="AD99" s="41">
        <f t="shared" si="13"/>
        <v>54.54545454545454</v>
      </c>
      <c r="AE99" s="28">
        <v>0</v>
      </c>
      <c r="AF99" s="28">
        <v>0</v>
      </c>
      <c r="AG99" s="41" t="e">
        <f t="shared" si="14"/>
        <v>#DIV/0!</v>
      </c>
      <c r="AH99" s="28">
        <v>0</v>
      </c>
      <c r="AI99" s="30" t="s">
        <v>868</v>
      </c>
      <c r="AJ99" s="26" t="s">
        <v>51</v>
      </c>
      <c r="AK99" s="55" t="s">
        <v>869</v>
      </c>
      <c r="AL99" s="56">
        <v>19</v>
      </c>
      <c r="AM99" s="55">
        <v>45266.362864247683</v>
      </c>
      <c r="AN99" s="55" t="s">
        <v>939</v>
      </c>
      <c r="AO99" s="27">
        <f t="shared" si="15"/>
        <v>101</v>
      </c>
      <c r="AP99" s="27" t="s">
        <v>871</v>
      </c>
      <c r="AQ99" s="55" t="s">
        <v>877</v>
      </c>
      <c r="AR99" s="55" t="s">
        <v>906</v>
      </c>
      <c r="AS99" s="12"/>
      <c r="AT99" s="12"/>
      <c r="AU99" s="12"/>
      <c r="AV99" s="12"/>
    </row>
    <row r="100" spans="1:48" x14ac:dyDescent="0.25">
      <c r="A100" s="26">
        <v>237</v>
      </c>
      <c r="B100" s="26" t="s">
        <v>755</v>
      </c>
      <c r="C100" s="27" t="s">
        <v>296</v>
      </c>
      <c r="D100" s="26" t="s">
        <v>297</v>
      </c>
      <c r="E100" s="26" t="s">
        <v>298</v>
      </c>
      <c r="F100" s="26" t="s">
        <v>221</v>
      </c>
      <c r="G100" s="30" t="s">
        <v>221</v>
      </c>
      <c r="H100" s="26" t="s">
        <v>222</v>
      </c>
      <c r="I100" s="26" t="s">
        <v>223</v>
      </c>
      <c r="J100" s="26" t="s">
        <v>290</v>
      </c>
      <c r="K100" s="30" t="s">
        <v>866</v>
      </c>
      <c r="L100" s="30" t="s">
        <v>937</v>
      </c>
      <c r="M100" s="28">
        <v>41</v>
      </c>
      <c r="N100" s="28">
        <v>27</v>
      </c>
      <c r="O100" s="29">
        <f t="shared" si="8"/>
        <v>65.853658536585371</v>
      </c>
      <c r="P100" s="28">
        <v>4</v>
      </c>
      <c r="Q100" s="28">
        <v>3</v>
      </c>
      <c r="R100" s="41">
        <f t="shared" si="9"/>
        <v>75</v>
      </c>
      <c r="S100" s="28">
        <v>0</v>
      </c>
      <c r="T100" s="28">
        <v>0</v>
      </c>
      <c r="U100" s="41" t="e">
        <f t="shared" si="10"/>
        <v>#DIV/0!</v>
      </c>
      <c r="V100" s="28">
        <v>0</v>
      </c>
      <c r="W100" s="28">
        <v>0</v>
      </c>
      <c r="X100" s="41" t="e">
        <f t="shared" si="11"/>
        <v>#DIV/0!</v>
      </c>
      <c r="Y100" s="28">
        <v>13</v>
      </c>
      <c r="Z100" s="28">
        <v>9</v>
      </c>
      <c r="AA100" s="41">
        <f t="shared" si="12"/>
        <v>69.230769230769226</v>
      </c>
      <c r="AB100" s="28">
        <v>14</v>
      </c>
      <c r="AC100" s="28">
        <v>8</v>
      </c>
      <c r="AD100" s="41">
        <f t="shared" si="13"/>
        <v>57.142857142857139</v>
      </c>
      <c r="AE100" s="28">
        <v>10</v>
      </c>
      <c r="AF100" s="28">
        <v>7</v>
      </c>
      <c r="AG100" s="41">
        <f t="shared" si="14"/>
        <v>70</v>
      </c>
      <c r="AH100" s="28">
        <v>0</v>
      </c>
      <c r="AI100" s="30" t="s">
        <v>868</v>
      </c>
      <c r="AJ100" s="26" t="s">
        <v>51</v>
      </c>
      <c r="AK100" s="55" t="s">
        <v>869</v>
      </c>
      <c r="AL100" s="56">
        <v>26</v>
      </c>
      <c r="AM100" s="55">
        <v>45345.173088171294</v>
      </c>
      <c r="AN100" s="55" t="s">
        <v>891</v>
      </c>
      <c r="AO100" s="27">
        <f t="shared" si="15"/>
        <v>237</v>
      </c>
      <c r="AP100" s="27" t="s">
        <v>871</v>
      </c>
      <c r="AQ100" s="55" t="s">
        <v>872</v>
      </c>
      <c r="AR100" s="55" t="s">
        <v>872</v>
      </c>
      <c r="AS100" s="12"/>
      <c r="AT100" s="12"/>
      <c r="AU100" s="12"/>
      <c r="AV100" s="12"/>
    </row>
    <row r="101" spans="1:48" x14ac:dyDescent="0.25">
      <c r="A101" s="26">
        <v>355</v>
      </c>
      <c r="B101" s="26" t="s">
        <v>756</v>
      </c>
      <c r="C101" s="27" t="s">
        <v>299</v>
      </c>
      <c r="D101" s="26" t="s">
        <v>300</v>
      </c>
      <c r="E101" s="26" t="s">
        <v>301</v>
      </c>
      <c r="F101" s="26" t="s">
        <v>302</v>
      </c>
      <c r="G101" s="30" t="s">
        <v>302</v>
      </c>
      <c r="H101" s="26" t="s">
        <v>222</v>
      </c>
      <c r="I101" s="26" t="s">
        <v>223</v>
      </c>
      <c r="J101" s="26" t="s">
        <v>290</v>
      </c>
      <c r="K101" s="30" t="s">
        <v>866</v>
      </c>
      <c r="L101" s="30" t="s">
        <v>937</v>
      </c>
      <c r="M101" s="28">
        <v>223</v>
      </c>
      <c r="N101" s="28">
        <v>131</v>
      </c>
      <c r="O101" s="29">
        <f t="shared" si="8"/>
        <v>58.744394618834086</v>
      </c>
      <c r="P101" s="28">
        <v>7</v>
      </c>
      <c r="Q101" s="28">
        <v>3</v>
      </c>
      <c r="R101" s="41">
        <f t="shared" si="9"/>
        <v>42.857142857142854</v>
      </c>
      <c r="S101" s="28">
        <v>3</v>
      </c>
      <c r="T101" s="28">
        <v>3</v>
      </c>
      <c r="U101" s="41">
        <f t="shared" si="10"/>
        <v>100</v>
      </c>
      <c r="V101" s="28">
        <v>7</v>
      </c>
      <c r="W101" s="28">
        <v>6</v>
      </c>
      <c r="X101" s="41">
        <f t="shared" si="11"/>
        <v>85.714285714285708</v>
      </c>
      <c r="Y101" s="28">
        <v>83</v>
      </c>
      <c r="Z101" s="28">
        <v>56</v>
      </c>
      <c r="AA101" s="41">
        <f t="shared" si="12"/>
        <v>67.46987951807229</v>
      </c>
      <c r="AB101" s="28">
        <v>66</v>
      </c>
      <c r="AC101" s="28">
        <v>33</v>
      </c>
      <c r="AD101" s="41">
        <f t="shared" si="13"/>
        <v>50</v>
      </c>
      <c r="AE101" s="28">
        <v>57</v>
      </c>
      <c r="AF101" s="28">
        <v>30</v>
      </c>
      <c r="AG101" s="41">
        <f t="shared" si="14"/>
        <v>52.631578947368418</v>
      </c>
      <c r="AH101" s="28">
        <v>0</v>
      </c>
      <c r="AI101" s="30" t="s">
        <v>868</v>
      </c>
      <c r="AJ101" s="26" t="s">
        <v>51</v>
      </c>
      <c r="AK101" s="55" t="s">
        <v>869</v>
      </c>
      <c r="AL101" s="56">
        <v>87</v>
      </c>
      <c r="AM101" s="55">
        <v>45353.39129496528</v>
      </c>
      <c r="AN101" s="55" t="s">
        <v>940</v>
      </c>
      <c r="AO101" s="27">
        <f t="shared" si="15"/>
        <v>355</v>
      </c>
      <c r="AP101" s="27">
        <v>0</v>
      </c>
      <c r="AQ101" s="55" t="s">
        <v>872</v>
      </c>
      <c r="AR101" s="55" t="s">
        <v>916</v>
      </c>
      <c r="AS101" s="12"/>
      <c r="AT101" s="12"/>
      <c r="AU101" s="12"/>
      <c r="AV101" s="12"/>
    </row>
    <row r="102" spans="1:48" x14ac:dyDescent="0.25">
      <c r="A102" s="26">
        <v>297</v>
      </c>
      <c r="B102" s="26" t="s">
        <v>757</v>
      </c>
      <c r="C102" s="27" t="s">
        <v>303</v>
      </c>
      <c r="D102" s="26" t="s">
        <v>304</v>
      </c>
      <c r="E102" s="26" t="s">
        <v>301</v>
      </c>
      <c r="F102" s="26" t="s">
        <v>302</v>
      </c>
      <c r="G102" s="30" t="s">
        <v>302</v>
      </c>
      <c r="H102" s="26" t="s">
        <v>222</v>
      </c>
      <c r="I102" s="26" t="s">
        <v>223</v>
      </c>
      <c r="J102" s="26" t="s">
        <v>290</v>
      </c>
      <c r="K102" s="30" t="s">
        <v>866</v>
      </c>
      <c r="L102" s="30" t="s">
        <v>937</v>
      </c>
      <c r="M102" s="28">
        <v>37</v>
      </c>
      <c r="N102" s="28">
        <v>18</v>
      </c>
      <c r="O102" s="29">
        <f t="shared" si="8"/>
        <v>48.648648648648653</v>
      </c>
      <c r="P102" s="28">
        <v>5</v>
      </c>
      <c r="Q102" s="28">
        <v>2</v>
      </c>
      <c r="R102" s="41">
        <f t="shared" si="9"/>
        <v>40</v>
      </c>
      <c r="S102" s="28">
        <v>0</v>
      </c>
      <c r="T102" s="28">
        <v>0</v>
      </c>
      <c r="U102" s="41" t="e">
        <f t="shared" si="10"/>
        <v>#DIV/0!</v>
      </c>
      <c r="V102" s="28">
        <v>0</v>
      </c>
      <c r="W102" s="28">
        <v>0</v>
      </c>
      <c r="X102" s="41" t="e">
        <f t="shared" si="11"/>
        <v>#DIV/0!</v>
      </c>
      <c r="Y102" s="28">
        <v>13</v>
      </c>
      <c r="Z102" s="28">
        <v>6</v>
      </c>
      <c r="AA102" s="41">
        <f t="shared" si="12"/>
        <v>46.153846153846153</v>
      </c>
      <c r="AB102" s="28">
        <v>19</v>
      </c>
      <c r="AC102" s="28">
        <v>10</v>
      </c>
      <c r="AD102" s="41">
        <f t="shared" si="13"/>
        <v>52.631578947368418</v>
      </c>
      <c r="AE102" s="28">
        <v>0</v>
      </c>
      <c r="AF102" s="28">
        <v>0</v>
      </c>
      <c r="AG102" s="41" t="e">
        <f t="shared" si="14"/>
        <v>#DIV/0!</v>
      </c>
      <c r="AH102" s="28">
        <v>0</v>
      </c>
      <c r="AI102" s="30" t="s">
        <v>868</v>
      </c>
      <c r="AJ102" s="26" t="s">
        <v>51</v>
      </c>
      <c r="AK102" s="55" t="s">
        <v>869</v>
      </c>
      <c r="AL102" s="56">
        <v>21</v>
      </c>
      <c r="AM102" s="55">
        <v>45350.341418159725</v>
      </c>
      <c r="AN102" s="55" t="s">
        <v>901</v>
      </c>
      <c r="AO102" s="27">
        <f t="shared" si="15"/>
        <v>297</v>
      </c>
      <c r="AP102" s="27" t="s">
        <v>871</v>
      </c>
      <c r="AQ102" s="55" t="s">
        <v>872</v>
      </c>
      <c r="AR102" s="55" t="s">
        <v>872</v>
      </c>
      <c r="AS102" s="12"/>
      <c r="AT102" s="12"/>
      <c r="AU102" s="12"/>
      <c r="AV102" s="12"/>
    </row>
    <row r="103" spans="1:48" x14ac:dyDescent="0.25">
      <c r="A103" s="26">
        <v>427</v>
      </c>
      <c r="B103" s="26" t="s">
        <v>758</v>
      </c>
      <c r="C103" s="27" t="s">
        <v>305</v>
      </c>
      <c r="D103" s="26" t="s">
        <v>306</v>
      </c>
      <c r="E103" s="26" t="s">
        <v>288</v>
      </c>
      <c r="F103" s="26" t="s">
        <v>289</v>
      </c>
      <c r="G103" s="30" t="s">
        <v>289</v>
      </c>
      <c r="H103" s="26" t="s">
        <v>222</v>
      </c>
      <c r="I103" s="26" t="s">
        <v>223</v>
      </c>
      <c r="J103" s="26" t="s">
        <v>290</v>
      </c>
      <c r="K103" s="30" t="s">
        <v>866</v>
      </c>
      <c r="L103" s="30" t="s">
        <v>937</v>
      </c>
      <c r="M103" s="28">
        <v>57</v>
      </c>
      <c r="N103" s="28">
        <v>24</v>
      </c>
      <c r="O103" s="29">
        <f t="shared" si="8"/>
        <v>42.105263157894733</v>
      </c>
      <c r="P103" s="28">
        <v>4</v>
      </c>
      <c r="Q103" s="28">
        <v>3</v>
      </c>
      <c r="R103" s="41">
        <f t="shared" si="9"/>
        <v>75</v>
      </c>
      <c r="S103" s="28">
        <v>3</v>
      </c>
      <c r="T103" s="28">
        <v>3</v>
      </c>
      <c r="U103" s="41">
        <f t="shared" si="10"/>
        <v>100</v>
      </c>
      <c r="V103" s="28">
        <v>0</v>
      </c>
      <c r="W103" s="28">
        <v>0</v>
      </c>
      <c r="X103" s="41" t="e">
        <f t="shared" si="11"/>
        <v>#DIV/0!</v>
      </c>
      <c r="Y103" s="28">
        <v>20</v>
      </c>
      <c r="Z103" s="28">
        <v>12</v>
      </c>
      <c r="AA103" s="41">
        <f t="shared" si="12"/>
        <v>60</v>
      </c>
      <c r="AB103" s="28">
        <v>7</v>
      </c>
      <c r="AC103" s="28">
        <v>1</v>
      </c>
      <c r="AD103" s="41">
        <f t="shared" si="13"/>
        <v>14.285714285714285</v>
      </c>
      <c r="AE103" s="28">
        <v>23</v>
      </c>
      <c r="AF103" s="28">
        <v>5</v>
      </c>
      <c r="AG103" s="41">
        <f t="shared" si="14"/>
        <v>21.739130434782609</v>
      </c>
      <c r="AH103" s="28">
        <v>0</v>
      </c>
      <c r="AI103" s="30" t="s">
        <v>114</v>
      </c>
      <c r="AJ103" s="26" t="s">
        <v>51</v>
      </c>
      <c r="AK103" s="55" t="s">
        <v>869</v>
      </c>
      <c r="AL103" s="56">
        <v>24</v>
      </c>
      <c r="AM103" s="55">
        <v>45356.282877303238</v>
      </c>
      <c r="AN103" s="55" t="s">
        <v>941</v>
      </c>
      <c r="AO103" s="27">
        <f t="shared" si="15"/>
        <v>427</v>
      </c>
      <c r="AP103" s="27" t="s">
        <v>871</v>
      </c>
      <c r="AQ103" s="55" t="s">
        <v>872</v>
      </c>
      <c r="AR103" s="55" t="s">
        <v>872</v>
      </c>
      <c r="AS103" s="12"/>
      <c r="AT103" s="12"/>
      <c r="AU103" s="12"/>
      <c r="AV103" s="12"/>
    </row>
    <row r="104" spans="1:48" x14ac:dyDescent="0.25">
      <c r="A104" s="26">
        <v>255</v>
      </c>
      <c r="B104" s="26" t="s">
        <v>759</v>
      </c>
      <c r="C104" s="27" t="s">
        <v>307</v>
      </c>
      <c r="D104" s="26" t="s">
        <v>308</v>
      </c>
      <c r="E104" s="26" t="s">
        <v>301</v>
      </c>
      <c r="F104" s="26" t="s">
        <v>302</v>
      </c>
      <c r="G104" s="30" t="s">
        <v>302</v>
      </c>
      <c r="H104" s="26" t="s">
        <v>222</v>
      </c>
      <c r="I104" s="26" t="s">
        <v>223</v>
      </c>
      <c r="J104" s="26" t="s">
        <v>290</v>
      </c>
      <c r="K104" s="30" t="s">
        <v>866</v>
      </c>
      <c r="L104" s="30" t="s">
        <v>937</v>
      </c>
      <c r="M104" s="28">
        <v>39</v>
      </c>
      <c r="N104" s="28">
        <v>14</v>
      </c>
      <c r="O104" s="29">
        <f t="shared" si="8"/>
        <v>35.897435897435898</v>
      </c>
      <c r="P104" s="28">
        <v>4</v>
      </c>
      <c r="Q104" s="28">
        <v>4</v>
      </c>
      <c r="R104" s="41">
        <f t="shared" si="9"/>
        <v>100</v>
      </c>
      <c r="S104" s="28">
        <v>0</v>
      </c>
      <c r="T104" s="28">
        <v>0</v>
      </c>
      <c r="U104" s="41" t="e">
        <f t="shared" si="10"/>
        <v>#DIV/0!</v>
      </c>
      <c r="V104" s="28">
        <v>0</v>
      </c>
      <c r="W104" s="28">
        <v>0</v>
      </c>
      <c r="X104" s="41" t="e">
        <f t="shared" si="11"/>
        <v>#DIV/0!</v>
      </c>
      <c r="Y104" s="28">
        <v>18</v>
      </c>
      <c r="Z104" s="28">
        <v>4</v>
      </c>
      <c r="AA104" s="41">
        <f t="shared" si="12"/>
        <v>22.222222222222221</v>
      </c>
      <c r="AB104" s="28">
        <v>4</v>
      </c>
      <c r="AC104" s="28">
        <v>0</v>
      </c>
      <c r="AD104" s="41">
        <f t="shared" si="13"/>
        <v>0</v>
      </c>
      <c r="AE104" s="28">
        <v>13</v>
      </c>
      <c r="AF104" s="28">
        <v>6</v>
      </c>
      <c r="AG104" s="41">
        <f t="shared" si="14"/>
        <v>46.153846153846153</v>
      </c>
      <c r="AH104" s="28">
        <v>4</v>
      </c>
      <c r="AI104" s="30" t="s">
        <v>868</v>
      </c>
      <c r="AJ104" s="26" t="s">
        <v>51</v>
      </c>
      <c r="AK104" s="55" t="s">
        <v>869</v>
      </c>
      <c r="AL104" s="56">
        <v>25</v>
      </c>
      <c r="AM104" s="55">
        <v>45348.179791516202</v>
      </c>
      <c r="AN104" s="55" t="s">
        <v>879</v>
      </c>
      <c r="AO104" s="27">
        <f t="shared" si="15"/>
        <v>255</v>
      </c>
      <c r="AP104" s="27" t="s">
        <v>871</v>
      </c>
      <c r="AQ104" s="55" t="s">
        <v>872</v>
      </c>
      <c r="AR104" s="55" t="s">
        <v>905</v>
      </c>
      <c r="AS104" s="12"/>
      <c r="AT104" s="12"/>
      <c r="AU104" s="12"/>
      <c r="AV104" s="12"/>
    </row>
    <row r="105" spans="1:48" x14ac:dyDescent="0.25">
      <c r="A105" s="26">
        <v>250</v>
      </c>
      <c r="B105" s="26" t="s">
        <v>760</v>
      </c>
      <c r="C105" s="27" t="s">
        <v>309</v>
      </c>
      <c r="D105" s="26" t="s">
        <v>310</v>
      </c>
      <c r="E105" s="26" t="s">
        <v>301</v>
      </c>
      <c r="F105" s="26" t="s">
        <v>302</v>
      </c>
      <c r="G105" s="30" t="s">
        <v>302</v>
      </c>
      <c r="H105" s="26" t="s">
        <v>222</v>
      </c>
      <c r="I105" s="26" t="s">
        <v>223</v>
      </c>
      <c r="J105" s="26" t="s">
        <v>290</v>
      </c>
      <c r="K105" s="30" t="s">
        <v>866</v>
      </c>
      <c r="L105" s="30" t="s">
        <v>937</v>
      </c>
      <c r="M105" s="28">
        <v>32</v>
      </c>
      <c r="N105" s="28">
        <v>10</v>
      </c>
      <c r="O105" s="29">
        <f t="shared" si="8"/>
        <v>31.25</v>
      </c>
      <c r="P105" s="28">
        <v>3</v>
      </c>
      <c r="Q105" s="28">
        <v>2</v>
      </c>
      <c r="R105" s="41">
        <f t="shared" si="9"/>
        <v>66.666666666666657</v>
      </c>
      <c r="S105" s="28">
        <v>0</v>
      </c>
      <c r="T105" s="28">
        <v>0</v>
      </c>
      <c r="U105" s="41" t="e">
        <f t="shared" si="10"/>
        <v>#DIV/0!</v>
      </c>
      <c r="V105" s="28">
        <v>0</v>
      </c>
      <c r="W105" s="28">
        <v>0</v>
      </c>
      <c r="X105" s="41" t="e">
        <f t="shared" si="11"/>
        <v>#DIV/0!</v>
      </c>
      <c r="Y105" s="28">
        <v>11</v>
      </c>
      <c r="Z105" s="28">
        <v>4</v>
      </c>
      <c r="AA105" s="41">
        <f t="shared" si="12"/>
        <v>36.363636363636367</v>
      </c>
      <c r="AB105" s="28">
        <v>2</v>
      </c>
      <c r="AC105" s="28">
        <v>1</v>
      </c>
      <c r="AD105" s="41">
        <f t="shared" si="13"/>
        <v>50</v>
      </c>
      <c r="AE105" s="28">
        <v>16</v>
      </c>
      <c r="AF105" s="28">
        <v>3</v>
      </c>
      <c r="AG105" s="41">
        <f t="shared" si="14"/>
        <v>18.75</v>
      </c>
      <c r="AH105" s="28">
        <v>0</v>
      </c>
      <c r="AI105" s="30" t="s">
        <v>868</v>
      </c>
      <c r="AJ105" s="26" t="s">
        <v>51</v>
      </c>
      <c r="AK105" s="55" t="s">
        <v>869</v>
      </c>
      <c r="AL105" s="56">
        <v>24</v>
      </c>
      <c r="AM105" s="55">
        <v>45348.003831226852</v>
      </c>
      <c r="AN105" s="55" t="s">
        <v>879</v>
      </c>
      <c r="AO105" s="27">
        <f t="shared" si="15"/>
        <v>250</v>
      </c>
      <c r="AP105" s="27" t="s">
        <v>871</v>
      </c>
      <c r="AQ105" s="55" t="s">
        <v>872</v>
      </c>
      <c r="AR105" s="55" t="s">
        <v>872</v>
      </c>
      <c r="AS105" s="12"/>
      <c r="AT105" s="12"/>
      <c r="AU105" s="12"/>
      <c r="AV105" s="12"/>
    </row>
    <row r="106" spans="1:48" x14ac:dyDescent="0.25">
      <c r="A106" s="26">
        <v>301</v>
      </c>
      <c r="B106" s="26" t="s">
        <v>761</v>
      </c>
      <c r="C106" s="27" t="s">
        <v>311</v>
      </c>
      <c r="D106" s="26" t="s">
        <v>312</v>
      </c>
      <c r="E106" s="26" t="s">
        <v>301</v>
      </c>
      <c r="F106" s="26" t="s">
        <v>302</v>
      </c>
      <c r="G106" s="30" t="s">
        <v>302</v>
      </c>
      <c r="H106" s="26" t="s">
        <v>222</v>
      </c>
      <c r="I106" s="26" t="s">
        <v>223</v>
      </c>
      <c r="J106" s="26" t="s">
        <v>290</v>
      </c>
      <c r="K106" s="30" t="s">
        <v>866</v>
      </c>
      <c r="L106" s="30" t="s">
        <v>937</v>
      </c>
      <c r="M106" s="28">
        <v>29</v>
      </c>
      <c r="N106" s="28">
        <v>8</v>
      </c>
      <c r="O106" s="29">
        <f t="shared" si="8"/>
        <v>27.586206896551722</v>
      </c>
      <c r="P106" s="28">
        <v>2</v>
      </c>
      <c r="Q106" s="28">
        <v>2</v>
      </c>
      <c r="R106" s="41">
        <f t="shared" si="9"/>
        <v>100</v>
      </c>
      <c r="S106" s="28">
        <v>1</v>
      </c>
      <c r="T106" s="28">
        <v>1</v>
      </c>
      <c r="U106" s="41">
        <f t="shared" si="10"/>
        <v>100</v>
      </c>
      <c r="V106" s="28">
        <v>0</v>
      </c>
      <c r="W106" s="28">
        <v>0</v>
      </c>
      <c r="X106" s="41" t="e">
        <f t="shared" si="11"/>
        <v>#DIV/0!</v>
      </c>
      <c r="Y106" s="28">
        <v>11</v>
      </c>
      <c r="Z106" s="28">
        <v>2</v>
      </c>
      <c r="AA106" s="41">
        <f t="shared" si="12"/>
        <v>18.181818181818183</v>
      </c>
      <c r="AB106" s="28">
        <v>0</v>
      </c>
      <c r="AC106" s="28">
        <v>0</v>
      </c>
      <c r="AD106" s="41" t="e">
        <f t="shared" si="13"/>
        <v>#DIV/0!</v>
      </c>
      <c r="AE106" s="28">
        <v>15</v>
      </c>
      <c r="AF106" s="28">
        <v>3</v>
      </c>
      <c r="AG106" s="41">
        <f t="shared" si="14"/>
        <v>20</v>
      </c>
      <c r="AH106" s="28" t="s">
        <v>114</v>
      </c>
      <c r="AI106" s="30" t="s">
        <v>114</v>
      </c>
      <c r="AJ106" s="26" t="s">
        <v>51</v>
      </c>
      <c r="AK106" s="55" t="s">
        <v>869</v>
      </c>
      <c r="AL106" s="56" t="s">
        <v>114</v>
      </c>
      <c r="AM106" s="55">
        <v>45351.086057048611</v>
      </c>
      <c r="AN106" s="55" t="s">
        <v>870</v>
      </c>
      <c r="AO106" s="27">
        <f t="shared" si="15"/>
        <v>301</v>
      </c>
      <c r="AP106" s="27" t="s">
        <v>871</v>
      </c>
      <c r="AQ106" s="55" t="s">
        <v>904</v>
      </c>
      <c r="AR106" s="55" t="s">
        <v>904</v>
      </c>
      <c r="AS106" s="12"/>
      <c r="AT106" s="12"/>
      <c r="AU106" s="12"/>
      <c r="AV106" s="12"/>
    </row>
    <row r="107" spans="1:48" x14ac:dyDescent="0.25">
      <c r="A107" s="26">
        <v>366</v>
      </c>
      <c r="B107" s="26" t="s">
        <v>762</v>
      </c>
      <c r="C107" s="27" t="s">
        <v>313</v>
      </c>
      <c r="D107" s="26" t="s">
        <v>314</v>
      </c>
      <c r="E107" s="26" t="s">
        <v>288</v>
      </c>
      <c r="F107" s="26" t="s">
        <v>289</v>
      </c>
      <c r="G107" s="30" t="s">
        <v>289</v>
      </c>
      <c r="H107" s="26" t="s">
        <v>222</v>
      </c>
      <c r="I107" s="26" t="s">
        <v>223</v>
      </c>
      <c r="J107" s="26" t="s">
        <v>290</v>
      </c>
      <c r="K107" s="30" t="s">
        <v>866</v>
      </c>
      <c r="L107" s="30" t="s">
        <v>937</v>
      </c>
      <c r="M107" s="28">
        <v>55</v>
      </c>
      <c r="N107" s="28">
        <v>14</v>
      </c>
      <c r="O107" s="29">
        <f t="shared" si="8"/>
        <v>25.454545454545453</v>
      </c>
      <c r="P107" s="28">
        <v>2</v>
      </c>
      <c r="Q107" s="28">
        <v>2</v>
      </c>
      <c r="R107" s="41">
        <f t="shared" si="9"/>
        <v>100</v>
      </c>
      <c r="S107" s="28">
        <v>2</v>
      </c>
      <c r="T107" s="28">
        <v>0</v>
      </c>
      <c r="U107" s="41">
        <f t="shared" si="10"/>
        <v>0</v>
      </c>
      <c r="V107" s="28">
        <v>0</v>
      </c>
      <c r="W107" s="28">
        <v>0</v>
      </c>
      <c r="X107" s="41" t="e">
        <f t="shared" si="11"/>
        <v>#DIV/0!</v>
      </c>
      <c r="Y107" s="28">
        <v>20</v>
      </c>
      <c r="Z107" s="28">
        <v>5</v>
      </c>
      <c r="AA107" s="41">
        <f t="shared" si="12"/>
        <v>25</v>
      </c>
      <c r="AB107" s="28">
        <v>5</v>
      </c>
      <c r="AC107" s="28">
        <v>2</v>
      </c>
      <c r="AD107" s="41">
        <f t="shared" si="13"/>
        <v>40</v>
      </c>
      <c r="AE107" s="28">
        <v>26</v>
      </c>
      <c r="AF107" s="28">
        <v>5</v>
      </c>
      <c r="AG107" s="41">
        <f t="shared" si="14"/>
        <v>19.230769230769234</v>
      </c>
      <c r="AH107" s="28">
        <v>0</v>
      </c>
      <c r="AI107" s="30" t="s">
        <v>868</v>
      </c>
      <c r="AJ107" s="26" t="s">
        <v>51</v>
      </c>
      <c r="AK107" s="55" t="s">
        <v>869</v>
      </c>
      <c r="AL107" s="56">
        <v>33</v>
      </c>
      <c r="AM107" s="55">
        <v>45355.17933013889</v>
      </c>
      <c r="AN107" s="55" t="s">
        <v>918</v>
      </c>
      <c r="AO107" s="27">
        <f t="shared" si="15"/>
        <v>366</v>
      </c>
      <c r="AP107" s="27" t="s">
        <v>871</v>
      </c>
      <c r="AQ107" s="55" t="s">
        <v>872</v>
      </c>
      <c r="AR107" s="55" t="s">
        <v>872</v>
      </c>
      <c r="AS107" s="12"/>
      <c r="AT107" s="12"/>
      <c r="AU107" s="12"/>
      <c r="AV107" s="12"/>
    </row>
    <row r="108" spans="1:48" x14ac:dyDescent="0.25">
      <c r="A108" s="26">
        <v>20</v>
      </c>
      <c r="B108" s="26" t="s">
        <v>763</v>
      </c>
      <c r="C108" s="27" t="s">
        <v>315</v>
      </c>
      <c r="D108" s="26" t="s">
        <v>316</v>
      </c>
      <c r="E108" s="26" t="s">
        <v>293</v>
      </c>
      <c r="F108" s="26" t="s">
        <v>294</v>
      </c>
      <c r="G108" s="30" t="s">
        <v>295</v>
      </c>
      <c r="H108" s="26" t="s">
        <v>222</v>
      </c>
      <c r="I108" s="26" t="s">
        <v>223</v>
      </c>
      <c r="J108" s="26" t="s">
        <v>290</v>
      </c>
      <c r="K108" s="30" t="s">
        <v>866</v>
      </c>
      <c r="L108" s="30" t="s">
        <v>937</v>
      </c>
      <c r="M108" s="28">
        <v>105</v>
      </c>
      <c r="N108" s="28">
        <v>25</v>
      </c>
      <c r="O108" s="29">
        <f t="shared" si="8"/>
        <v>23.809523809523807</v>
      </c>
      <c r="P108" s="28">
        <v>6</v>
      </c>
      <c r="Q108" s="28">
        <v>4</v>
      </c>
      <c r="R108" s="41">
        <f t="shared" si="9"/>
        <v>66.666666666666657</v>
      </c>
      <c r="S108" s="28">
        <v>0</v>
      </c>
      <c r="T108" s="28">
        <v>0</v>
      </c>
      <c r="U108" s="41" t="e">
        <f t="shared" si="10"/>
        <v>#DIV/0!</v>
      </c>
      <c r="V108" s="28">
        <v>0</v>
      </c>
      <c r="W108" s="28">
        <v>0</v>
      </c>
      <c r="X108" s="41" t="e">
        <f t="shared" si="11"/>
        <v>#DIV/0!</v>
      </c>
      <c r="Y108" s="28">
        <v>39</v>
      </c>
      <c r="Z108" s="28">
        <v>8</v>
      </c>
      <c r="AA108" s="41">
        <f t="shared" si="12"/>
        <v>20.512820512820511</v>
      </c>
      <c r="AB108" s="28">
        <v>22</v>
      </c>
      <c r="AC108" s="28">
        <v>8</v>
      </c>
      <c r="AD108" s="41">
        <f t="shared" si="13"/>
        <v>36.363636363636367</v>
      </c>
      <c r="AE108" s="28">
        <v>38</v>
      </c>
      <c r="AF108" s="28">
        <v>5</v>
      </c>
      <c r="AG108" s="41">
        <f t="shared" si="14"/>
        <v>13.157894736842104</v>
      </c>
      <c r="AH108" s="28">
        <v>0</v>
      </c>
      <c r="AI108" s="30" t="s">
        <v>868</v>
      </c>
      <c r="AJ108" s="26" t="s">
        <v>51</v>
      </c>
      <c r="AK108" s="55" t="s">
        <v>869</v>
      </c>
      <c r="AL108" s="56">
        <v>57</v>
      </c>
      <c r="AM108" s="55">
        <v>45239.29332423611</v>
      </c>
      <c r="AN108" s="55" t="s">
        <v>909</v>
      </c>
      <c r="AO108" s="27">
        <f t="shared" si="15"/>
        <v>20</v>
      </c>
      <c r="AP108" s="27" t="s">
        <v>871</v>
      </c>
      <c r="AQ108" s="55" t="s">
        <v>872</v>
      </c>
      <c r="AR108" s="55" t="s">
        <v>895</v>
      </c>
      <c r="AS108" s="12"/>
      <c r="AT108" s="12"/>
      <c r="AU108" s="12"/>
      <c r="AV108" s="12"/>
    </row>
    <row r="109" spans="1:48" x14ac:dyDescent="0.25">
      <c r="A109" s="26">
        <v>8</v>
      </c>
      <c r="B109" s="26" t="s">
        <v>688</v>
      </c>
      <c r="C109" s="27" t="s">
        <v>317</v>
      </c>
      <c r="D109" s="26" t="s">
        <v>318</v>
      </c>
      <c r="E109" s="26" t="s">
        <v>298</v>
      </c>
      <c r="F109" s="26" t="s">
        <v>221</v>
      </c>
      <c r="G109" s="30" t="s">
        <v>221</v>
      </c>
      <c r="H109" s="26" t="s">
        <v>222</v>
      </c>
      <c r="I109" s="26" t="s">
        <v>223</v>
      </c>
      <c r="J109" s="26" t="s">
        <v>290</v>
      </c>
      <c r="K109" s="30" t="s">
        <v>866</v>
      </c>
      <c r="L109" s="30" t="s">
        <v>937</v>
      </c>
      <c r="M109" s="28">
        <v>11</v>
      </c>
      <c r="N109" s="28">
        <v>1</v>
      </c>
      <c r="O109" s="29">
        <f t="shared" si="8"/>
        <v>9.0909090909090917</v>
      </c>
      <c r="P109" s="28">
        <v>0</v>
      </c>
      <c r="Q109" s="28">
        <v>0</v>
      </c>
      <c r="R109" s="41" t="e">
        <f t="shared" si="9"/>
        <v>#DIV/0!</v>
      </c>
      <c r="S109" s="28">
        <v>0</v>
      </c>
      <c r="T109" s="28">
        <v>0</v>
      </c>
      <c r="U109" s="41" t="e">
        <f t="shared" si="10"/>
        <v>#DIV/0!</v>
      </c>
      <c r="V109" s="28">
        <v>0</v>
      </c>
      <c r="W109" s="28">
        <v>0</v>
      </c>
      <c r="X109" s="41" t="e">
        <f t="shared" si="11"/>
        <v>#DIV/0!</v>
      </c>
      <c r="Y109" s="28">
        <v>6</v>
      </c>
      <c r="Z109" s="28">
        <v>1</v>
      </c>
      <c r="AA109" s="41">
        <f t="shared" si="12"/>
        <v>16.666666666666664</v>
      </c>
      <c r="AB109" s="28">
        <v>5</v>
      </c>
      <c r="AC109" s="28">
        <v>0</v>
      </c>
      <c r="AD109" s="41">
        <f t="shared" si="13"/>
        <v>0</v>
      </c>
      <c r="AE109" s="28">
        <v>0</v>
      </c>
      <c r="AF109" s="28">
        <v>0</v>
      </c>
      <c r="AG109" s="41" t="e">
        <f t="shared" si="14"/>
        <v>#DIV/0!</v>
      </c>
      <c r="AH109" s="28">
        <v>0</v>
      </c>
      <c r="AI109" s="30" t="s">
        <v>868</v>
      </c>
      <c r="AJ109" s="26" t="s">
        <v>51</v>
      </c>
      <c r="AK109" s="55" t="s">
        <v>887</v>
      </c>
      <c r="AL109" s="56">
        <v>8</v>
      </c>
      <c r="AM109" s="55">
        <v>45236.269346145833</v>
      </c>
      <c r="AN109" s="55" t="s">
        <v>930</v>
      </c>
      <c r="AO109" s="27">
        <f t="shared" si="15"/>
        <v>8</v>
      </c>
      <c r="AP109" s="27" t="e">
        <v>#N/A</v>
      </c>
      <c r="AQ109" s="55" t="s">
        <v>872</v>
      </c>
      <c r="AR109" s="55" t="s">
        <v>872</v>
      </c>
      <c r="AS109" s="12"/>
      <c r="AT109" s="12"/>
      <c r="AU109" s="12"/>
      <c r="AV109" s="12"/>
    </row>
    <row r="110" spans="1:48" x14ac:dyDescent="0.25">
      <c r="A110" s="26">
        <v>254</v>
      </c>
      <c r="B110" s="26" t="s">
        <v>764</v>
      </c>
      <c r="C110" s="27" t="s">
        <v>319</v>
      </c>
      <c r="D110" s="26" t="s">
        <v>320</v>
      </c>
      <c r="E110" s="26" t="s">
        <v>321</v>
      </c>
      <c r="F110" s="26" t="s">
        <v>322</v>
      </c>
      <c r="G110" s="30" t="s">
        <v>323</v>
      </c>
      <c r="H110" s="26" t="s">
        <v>324</v>
      </c>
      <c r="I110" s="26" t="s">
        <v>325</v>
      </c>
      <c r="J110" s="26" t="s">
        <v>326</v>
      </c>
      <c r="K110" s="30" t="s">
        <v>866</v>
      </c>
      <c r="L110" s="30" t="s">
        <v>889</v>
      </c>
      <c r="M110" s="28">
        <v>32</v>
      </c>
      <c r="N110" s="28">
        <v>32</v>
      </c>
      <c r="O110" s="29">
        <f t="shared" si="8"/>
        <v>100</v>
      </c>
      <c r="P110" s="28">
        <v>3</v>
      </c>
      <c r="Q110" s="28">
        <v>3</v>
      </c>
      <c r="R110" s="41">
        <f t="shared" si="9"/>
        <v>100</v>
      </c>
      <c r="S110" s="28">
        <v>1</v>
      </c>
      <c r="T110" s="28">
        <v>1</v>
      </c>
      <c r="U110" s="41">
        <f t="shared" si="10"/>
        <v>100</v>
      </c>
      <c r="V110" s="28">
        <v>0</v>
      </c>
      <c r="W110" s="28">
        <v>0</v>
      </c>
      <c r="X110" s="41" t="e">
        <f t="shared" si="11"/>
        <v>#DIV/0!</v>
      </c>
      <c r="Y110" s="28">
        <v>4</v>
      </c>
      <c r="Z110" s="28">
        <v>4</v>
      </c>
      <c r="AA110" s="41">
        <f t="shared" si="12"/>
        <v>100</v>
      </c>
      <c r="AB110" s="28">
        <v>4</v>
      </c>
      <c r="AC110" s="28">
        <v>4</v>
      </c>
      <c r="AD110" s="41">
        <f t="shared" si="13"/>
        <v>100</v>
      </c>
      <c r="AE110" s="28">
        <v>20</v>
      </c>
      <c r="AF110" s="28">
        <v>20</v>
      </c>
      <c r="AG110" s="41">
        <f t="shared" si="14"/>
        <v>100</v>
      </c>
      <c r="AH110" s="28">
        <v>0</v>
      </c>
      <c r="AI110" s="30" t="s">
        <v>900</v>
      </c>
      <c r="AJ110" s="26" t="s">
        <v>51</v>
      </c>
      <c r="AK110" s="55" t="s">
        <v>869</v>
      </c>
      <c r="AL110" s="56">
        <v>20</v>
      </c>
      <c r="AM110" s="55">
        <v>45348.145801412036</v>
      </c>
      <c r="AN110" s="55" t="s">
        <v>911</v>
      </c>
      <c r="AO110" s="27">
        <f t="shared" si="15"/>
        <v>254</v>
      </c>
      <c r="AP110" s="27" t="s">
        <v>871</v>
      </c>
      <c r="AQ110" s="55" t="s">
        <v>904</v>
      </c>
      <c r="AR110" s="55" t="s">
        <v>907</v>
      </c>
      <c r="AS110" s="12"/>
      <c r="AT110" s="12"/>
      <c r="AU110" s="12"/>
      <c r="AV110" s="12"/>
    </row>
    <row r="111" spans="1:48" x14ac:dyDescent="0.25">
      <c r="A111" s="26">
        <v>261</v>
      </c>
      <c r="B111" s="26" t="s">
        <v>765</v>
      </c>
      <c r="C111" s="27" t="s">
        <v>327</v>
      </c>
      <c r="D111" s="26" t="s">
        <v>328</v>
      </c>
      <c r="E111" s="26" t="s">
        <v>329</v>
      </c>
      <c r="F111" s="26" t="s">
        <v>330</v>
      </c>
      <c r="G111" s="30" t="s">
        <v>330</v>
      </c>
      <c r="H111" s="26" t="s">
        <v>331</v>
      </c>
      <c r="I111" s="26" t="s">
        <v>332</v>
      </c>
      <c r="J111" s="26" t="s">
        <v>326</v>
      </c>
      <c r="K111" s="30" t="s">
        <v>866</v>
      </c>
      <c r="L111" s="30" t="s">
        <v>942</v>
      </c>
      <c r="M111" s="28">
        <v>45</v>
      </c>
      <c r="N111" s="28">
        <v>36</v>
      </c>
      <c r="O111" s="29">
        <f t="shared" si="8"/>
        <v>80</v>
      </c>
      <c r="P111" s="28">
        <v>2</v>
      </c>
      <c r="Q111" s="28">
        <v>2</v>
      </c>
      <c r="R111" s="41">
        <f t="shared" si="9"/>
        <v>100</v>
      </c>
      <c r="S111" s="28">
        <v>0</v>
      </c>
      <c r="T111" s="28">
        <v>0</v>
      </c>
      <c r="U111" s="41" t="e">
        <f t="shared" si="10"/>
        <v>#DIV/0!</v>
      </c>
      <c r="V111" s="28">
        <v>0</v>
      </c>
      <c r="W111" s="28">
        <v>0</v>
      </c>
      <c r="X111" s="41" t="e">
        <f t="shared" si="11"/>
        <v>#DIV/0!</v>
      </c>
      <c r="Y111" s="28">
        <v>18</v>
      </c>
      <c r="Z111" s="28">
        <v>14</v>
      </c>
      <c r="AA111" s="41">
        <f t="shared" si="12"/>
        <v>77.777777777777786</v>
      </c>
      <c r="AB111" s="28">
        <v>0</v>
      </c>
      <c r="AC111" s="28">
        <v>0</v>
      </c>
      <c r="AD111" s="41" t="e">
        <f t="shared" si="13"/>
        <v>#DIV/0!</v>
      </c>
      <c r="AE111" s="28">
        <v>25</v>
      </c>
      <c r="AF111" s="28">
        <v>20</v>
      </c>
      <c r="AG111" s="41">
        <f t="shared" si="14"/>
        <v>80</v>
      </c>
      <c r="AH111" s="28">
        <v>0</v>
      </c>
      <c r="AI111" s="30" t="s">
        <v>868</v>
      </c>
      <c r="AJ111" s="26" t="s">
        <v>51</v>
      </c>
      <c r="AK111" s="55" t="s">
        <v>869</v>
      </c>
      <c r="AL111" s="56">
        <v>50</v>
      </c>
      <c r="AM111" s="55">
        <v>45348.205362685185</v>
      </c>
      <c r="AN111" s="55" t="s">
        <v>879</v>
      </c>
      <c r="AO111" s="27">
        <f t="shared" si="15"/>
        <v>261</v>
      </c>
      <c r="AP111" s="27" t="s">
        <v>871</v>
      </c>
      <c r="AQ111" s="55" t="s">
        <v>943</v>
      </c>
      <c r="AR111" s="55" t="s">
        <v>944</v>
      </c>
      <c r="AS111" s="12"/>
      <c r="AT111" s="12"/>
      <c r="AU111" s="12"/>
      <c r="AV111" s="12"/>
    </row>
    <row r="112" spans="1:48" x14ac:dyDescent="0.25">
      <c r="A112" s="26">
        <v>267</v>
      </c>
      <c r="B112" s="26" t="s">
        <v>766</v>
      </c>
      <c r="C112" s="27" t="s">
        <v>333</v>
      </c>
      <c r="D112" s="26" t="s">
        <v>334</v>
      </c>
      <c r="E112" s="26" t="s">
        <v>335</v>
      </c>
      <c r="F112" s="26" t="s">
        <v>336</v>
      </c>
      <c r="G112" s="30" t="s">
        <v>336</v>
      </c>
      <c r="H112" s="26" t="s">
        <v>331</v>
      </c>
      <c r="I112" s="26" t="s">
        <v>332</v>
      </c>
      <c r="J112" s="26" t="s">
        <v>326</v>
      </c>
      <c r="K112" s="30" t="s">
        <v>866</v>
      </c>
      <c r="L112" s="30" t="s">
        <v>942</v>
      </c>
      <c r="M112" s="28">
        <v>70</v>
      </c>
      <c r="N112" s="28">
        <v>50</v>
      </c>
      <c r="O112" s="29">
        <f t="shared" si="8"/>
        <v>71.428571428571431</v>
      </c>
      <c r="P112" s="28">
        <v>3</v>
      </c>
      <c r="Q112" s="28">
        <v>3</v>
      </c>
      <c r="R112" s="41">
        <f t="shared" si="9"/>
        <v>100</v>
      </c>
      <c r="S112" s="28">
        <v>1</v>
      </c>
      <c r="T112" s="28">
        <v>0</v>
      </c>
      <c r="U112" s="41">
        <f t="shared" si="10"/>
        <v>0</v>
      </c>
      <c r="V112" s="28">
        <v>0</v>
      </c>
      <c r="W112" s="28">
        <v>0</v>
      </c>
      <c r="X112" s="41" t="e">
        <f t="shared" si="11"/>
        <v>#DIV/0!</v>
      </c>
      <c r="Y112" s="28">
        <v>28</v>
      </c>
      <c r="Z112" s="28">
        <v>20</v>
      </c>
      <c r="AA112" s="41">
        <f t="shared" si="12"/>
        <v>71.428571428571431</v>
      </c>
      <c r="AB112" s="28">
        <v>3</v>
      </c>
      <c r="AC112" s="28">
        <v>3</v>
      </c>
      <c r="AD112" s="41">
        <f t="shared" si="13"/>
        <v>100</v>
      </c>
      <c r="AE112" s="28">
        <v>35</v>
      </c>
      <c r="AF112" s="28">
        <v>24</v>
      </c>
      <c r="AG112" s="41">
        <f t="shared" si="14"/>
        <v>68.571428571428569</v>
      </c>
      <c r="AH112" s="28">
        <v>0</v>
      </c>
      <c r="AI112" s="30" t="s">
        <v>868</v>
      </c>
      <c r="AJ112" s="26" t="s">
        <v>51</v>
      </c>
      <c r="AK112" s="55" t="s">
        <v>869</v>
      </c>
      <c r="AL112" s="56">
        <v>30</v>
      </c>
      <c r="AM112" s="55">
        <v>45348.231514432868</v>
      </c>
      <c r="AN112" s="55" t="s">
        <v>879</v>
      </c>
      <c r="AO112" s="27">
        <f t="shared" si="15"/>
        <v>267</v>
      </c>
      <c r="AP112" s="27" t="s">
        <v>871</v>
      </c>
      <c r="AQ112" s="55" t="s">
        <v>943</v>
      </c>
      <c r="AR112" s="55" t="s">
        <v>944</v>
      </c>
      <c r="AS112" s="12"/>
      <c r="AT112" s="12"/>
      <c r="AU112" s="12"/>
      <c r="AV112" s="12"/>
    </row>
    <row r="113" spans="1:48" x14ac:dyDescent="0.25">
      <c r="A113" s="26">
        <v>12</v>
      </c>
      <c r="B113" s="26" t="s">
        <v>767</v>
      </c>
      <c r="C113" s="27" t="s">
        <v>337</v>
      </c>
      <c r="D113" s="26" t="s">
        <v>338</v>
      </c>
      <c r="E113" s="26" t="s">
        <v>339</v>
      </c>
      <c r="F113" s="26" t="s">
        <v>340</v>
      </c>
      <c r="G113" s="30" t="s">
        <v>340</v>
      </c>
      <c r="H113" s="26" t="s">
        <v>324</v>
      </c>
      <c r="I113" s="26" t="s">
        <v>325</v>
      </c>
      <c r="J113" s="26" t="s">
        <v>326</v>
      </c>
      <c r="K113" s="30" t="s">
        <v>866</v>
      </c>
      <c r="L113" s="30" t="s">
        <v>889</v>
      </c>
      <c r="M113" s="28">
        <v>13</v>
      </c>
      <c r="N113" s="28">
        <v>9</v>
      </c>
      <c r="O113" s="29">
        <f t="shared" si="8"/>
        <v>69.230769230769226</v>
      </c>
      <c r="P113" s="28">
        <v>1</v>
      </c>
      <c r="Q113" s="28">
        <v>1</v>
      </c>
      <c r="R113" s="41">
        <f t="shared" si="9"/>
        <v>100</v>
      </c>
      <c r="S113" s="28">
        <v>0</v>
      </c>
      <c r="T113" s="28">
        <v>0</v>
      </c>
      <c r="U113" s="41" t="e">
        <f t="shared" si="10"/>
        <v>#DIV/0!</v>
      </c>
      <c r="V113" s="28">
        <v>0</v>
      </c>
      <c r="W113" s="28">
        <v>0</v>
      </c>
      <c r="X113" s="41" t="e">
        <f t="shared" si="11"/>
        <v>#DIV/0!</v>
      </c>
      <c r="Y113" s="28">
        <v>9</v>
      </c>
      <c r="Z113" s="28">
        <v>5</v>
      </c>
      <c r="AA113" s="41">
        <f t="shared" si="12"/>
        <v>55.555555555555557</v>
      </c>
      <c r="AB113" s="28">
        <v>0</v>
      </c>
      <c r="AC113" s="28">
        <v>0</v>
      </c>
      <c r="AD113" s="41" t="e">
        <f t="shared" si="13"/>
        <v>#DIV/0!</v>
      </c>
      <c r="AE113" s="28">
        <v>3</v>
      </c>
      <c r="AF113" s="28">
        <v>3</v>
      </c>
      <c r="AG113" s="41">
        <f t="shared" si="14"/>
        <v>100</v>
      </c>
      <c r="AH113" s="28">
        <v>0</v>
      </c>
      <c r="AI113" s="30" t="s">
        <v>868</v>
      </c>
      <c r="AJ113" s="26" t="s">
        <v>51</v>
      </c>
      <c r="AK113" s="55" t="s">
        <v>887</v>
      </c>
      <c r="AL113" s="56">
        <v>12</v>
      </c>
      <c r="AM113" s="55">
        <v>45237.123035648146</v>
      </c>
      <c r="AN113" s="55" t="s">
        <v>945</v>
      </c>
      <c r="AO113" s="27">
        <f t="shared" si="15"/>
        <v>12</v>
      </c>
      <c r="AP113" s="27">
        <v>0</v>
      </c>
      <c r="AQ113" s="55" t="s">
        <v>872</v>
      </c>
      <c r="AR113" s="55" t="s">
        <v>882</v>
      </c>
      <c r="AS113" s="12"/>
      <c r="AT113" s="12"/>
      <c r="AU113" s="12"/>
      <c r="AV113" s="12"/>
    </row>
    <row r="114" spans="1:48" x14ac:dyDescent="0.25">
      <c r="A114" s="26">
        <v>305</v>
      </c>
      <c r="B114" s="26" t="s">
        <v>688</v>
      </c>
      <c r="C114" s="27" t="s">
        <v>341</v>
      </c>
      <c r="D114" s="26" t="s">
        <v>114</v>
      </c>
      <c r="E114" s="26" t="s">
        <v>321</v>
      </c>
      <c r="F114" s="26" t="s">
        <v>322</v>
      </c>
      <c r="G114" s="30" t="s">
        <v>323</v>
      </c>
      <c r="H114" s="26" t="s">
        <v>324</v>
      </c>
      <c r="I114" s="26" t="s">
        <v>325</v>
      </c>
      <c r="J114" s="26" t="s">
        <v>326</v>
      </c>
      <c r="K114" s="30" t="s">
        <v>866</v>
      </c>
      <c r="L114" s="30" t="s">
        <v>889</v>
      </c>
      <c r="M114" s="28">
        <v>13</v>
      </c>
      <c r="N114" s="28">
        <v>9</v>
      </c>
      <c r="O114" s="29">
        <f t="shared" si="8"/>
        <v>69.230769230769226</v>
      </c>
      <c r="P114" s="28">
        <v>2</v>
      </c>
      <c r="Q114" s="28">
        <v>2</v>
      </c>
      <c r="R114" s="41">
        <f t="shared" si="9"/>
        <v>100</v>
      </c>
      <c r="S114" s="28">
        <v>0</v>
      </c>
      <c r="T114" s="28">
        <v>0</v>
      </c>
      <c r="U114" s="41" t="e">
        <f t="shared" si="10"/>
        <v>#DIV/0!</v>
      </c>
      <c r="V114" s="28">
        <v>0</v>
      </c>
      <c r="W114" s="28">
        <v>0</v>
      </c>
      <c r="X114" s="41" t="e">
        <f t="shared" si="11"/>
        <v>#DIV/0!</v>
      </c>
      <c r="Y114" s="28">
        <v>4</v>
      </c>
      <c r="Z114" s="28">
        <v>3</v>
      </c>
      <c r="AA114" s="41">
        <f t="shared" si="12"/>
        <v>75</v>
      </c>
      <c r="AB114" s="28">
        <v>7</v>
      </c>
      <c r="AC114" s="28">
        <v>4</v>
      </c>
      <c r="AD114" s="41">
        <f t="shared" si="13"/>
        <v>57.142857142857139</v>
      </c>
      <c r="AE114" s="28">
        <v>0</v>
      </c>
      <c r="AF114" s="28">
        <v>0</v>
      </c>
      <c r="AG114" s="41" t="e">
        <f t="shared" si="14"/>
        <v>#DIV/0!</v>
      </c>
      <c r="AH114" s="28">
        <v>1</v>
      </c>
      <c r="AI114" s="30" t="s">
        <v>900</v>
      </c>
      <c r="AJ114" s="26" t="s">
        <v>51</v>
      </c>
      <c r="AK114" s="55" t="s">
        <v>890</v>
      </c>
      <c r="AL114" s="56">
        <v>4</v>
      </c>
      <c r="AM114" s="55">
        <v>45351.279318541667</v>
      </c>
      <c r="AN114" s="55" t="s">
        <v>915</v>
      </c>
      <c r="AO114" s="27">
        <f t="shared" si="15"/>
        <v>305</v>
      </c>
      <c r="AP114" s="27" t="e">
        <v>#N/A</v>
      </c>
      <c r="AQ114" s="55" t="s">
        <v>872</v>
      </c>
      <c r="AR114" s="55" t="s">
        <v>872</v>
      </c>
      <c r="AS114" s="12"/>
      <c r="AT114" s="12"/>
      <c r="AU114" s="12"/>
      <c r="AV114" s="12"/>
    </row>
    <row r="115" spans="1:48" x14ac:dyDescent="0.25">
      <c r="A115" s="26">
        <v>277</v>
      </c>
      <c r="B115" s="26" t="s">
        <v>768</v>
      </c>
      <c r="C115" s="27" t="s">
        <v>342</v>
      </c>
      <c r="D115" s="26" t="s">
        <v>343</v>
      </c>
      <c r="E115" s="26" t="s">
        <v>335</v>
      </c>
      <c r="F115" s="26" t="s">
        <v>336</v>
      </c>
      <c r="G115" s="30" t="s">
        <v>336</v>
      </c>
      <c r="H115" s="26" t="s">
        <v>331</v>
      </c>
      <c r="I115" s="26" t="s">
        <v>332</v>
      </c>
      <c r="J115" s="26" t="s">
        <v>326</v>
      </c>
      <c r="K115" s="30" t="s">
        <v>866</v>
      </c>
      <c r="L115" s="30" t="s">
        <v>942</v>
      </c>
      <c r="M115" s="28">
        <v>27</v>
      </c>
      <c r="N115" s="28">
        <v>18</v>
      </c>
      <c r="O115" s="29">
        <f t="shared" si="8"/>
        <v>66.666666666666657</v>
      </c>
      <c r="P115" s="28">
        <v>0</v>
      </c>
      <c r="Q115" s="28">
        <v>0</v>
      </c>
      <c r="R115" s="41" t="e">
        <f t="shared" si="9"/>
        <v>#DIV/0!</v>
      </c>
      <c r="S115" s="28">
        <v>0</v>
      </c>
      <c r="T115" s="28">
        <v>0</v>
      </c>
      <c r="U115" s="41" t="e">
        <f t="shared" si="10"/>
        <v>#DIV/0!</v>
      </c>
      <c r="V115" s="28">
        <v>0</v>
      </c>
      <c r="W115" s="28">
        <v>0</v>
      </c>
      <c r="X115" s="41" t="e">
        <f t="shared" si="11"/>
        <v>#DIV/0!</v>
      </c>
      <c r="Y115" s="28">
        <v>24</v>
      </c>
      <c r="Z115" s="28">
        <v>15</v>
      </c>
      <c r="AA115" s="41">
        <f t="shared" si="12"/>
        <v>62.5</v>
      </c>
      <c r="AB115" s="28">
        <v>0</v>
      </c>
      <c r="AC115" s="28">
        <v>0</v>
      </c>
      <c r="AD115" s="41" t="e">
        <f t="shared" si="13"/>
        <v>#DIV/0!</v>
      </c>
      <c r="AE115" s="28">
        <v>3</v>
      </c>
      <c r="AF115" s="28">
        <v>3</v>
      </c>
      <c r="AG115" s="41">
        <f t="shared" si="14"/>
        <v>100</v>
      </c>
      <c r="AH115" s="28">
        <v>0</v>
      </c>
      <c r="AI115" s="30" t="s">
        <v>868</v>
      </c>
      <c r="AJ115" s="26" t="s">
        <v>51</v>
      </c>
      <c r="AK115" s="55" t="s">
        <v>887</v>
      </c>
      <c r="AL115" s="56">
        <v>22</v>
      </c>
      <c r="AM115" s="55">
        <v>45348.267346990739</v>
      </c>
      <c r="AN115" s="55" t="s">
        <v>879</v>
      </c>
      <c r="AO115" s="27">
        <f t="shared" si="15"/>
        <v>277</v>
      </c>
      <c r="AP115" s="27">
        <v>0</v>
      </c>
      <c r="AQ115" s="55" t="s">
        <v>946</v>
      </c>
      <c r="AR115" s="55" t="s">
        <v>944</v>
      </c>
      <c r="AS115" s="12"/>
      <c r="AT115" s="12"/>
      <c r="AU115" s="12"/>
      <c r="AV115" s="12"/>
    </row>
    <row r="116" spans="1:48" x14ac:dyDescent="0.25">
      <c r="A116" s="26">
        <v>306</v>
      </c>
      <c r="B116" s="26" t="s">
        <v>769</v>
      </c>
      <c r="C116" s="27" t="s">
        <v>344</v>
      </c>
      <c r="D116" s="26" t="s">
        <v>114</v>
      </c>
      <c r="E116" s="26" t="s">
        <v>321</v>
      </c>
      <c r="F116" s="26" t="s">
        <v>322</v>
      </c>
      <c r="G116" s="30" t="s">
        <v>323</v>
      </c>
      <c r="H116" s="26" t="s">
        <v>324</v>
      </c>
      <c r="I116" s="26" t="s">
        <v>325</v>
      </c>
      <c r="J116" s="26" t="s">
        <v>326</v>
      </c>
      <c r="K116" s="30" t="s">
        <v>866</v>
      </c>
      <c r="L116" s="30" t="s">
        <v>889</v>
      </c>
      <c r="M116" s="28">
        <v>6</v>
      </c>
      <c r="N116" s="28">
        <v>4</v>
      </c>
      <c r="O116" s="29">
        <f t="shared" si="8"/>
        <v>66.666666666666657</v>
      </c>
      <c r="P116" s="28">
        <v>0</v>
      </c>
      <c r="Q116" s="28">
        <v>0</v>
      </c>
      <c r="R116" s="41" t="e">
        <f t="shared" si="9"/>
        <v>#DIV/0!</v>
      </c>
      <c r="S116" s="28">
        <v>0</v>
      </c>
      <c r="T116" s="28">
        <v>0</v>
      </c>
      <c r="U116" s="41" t="e">
        <f t="shared" si="10"/>
        <v>#DIV/0!</v>
      </c>
      <c r="V116" s="28">
        <v>0</v>
      </c>
      <c r="W116" s="28">
        <v>0</v>
      </c>
      <c r="X116" s="41" t="e">
        <f t="shared" si="11"/>
        <v>#DIV/0!</v>
      </c>
      <c r="Y116" s="28">
        <v>2</v>
      </c>
      <c r="Z116" s="28">
        <v>2</v>
      </c>
      <c r="AA116" s="41">
        <f t="shared" si="12"/>
        <v>100</v>
      </c>
      <c r="AB116" s="28">
        <v>4</v>
      </c>
      <c r="AC116" s="28">
        <v>2</v>
      </c>
      <c r="AD116" s="41">
        <f t="shared" si="13"/>
        <v>50</v>
      </c>
      <c r="AE116" s="28">
        <v>0</v>
      </c>
      <c r="AF116" s="28">
        <v>0</v>
      </c>
      <c r="AG116" s="41" t="e">
        <f t="shared" si="14"/>
        <v>#DIV/0!</v>
      </c>
      <c r="AH116" s="28">
        <v>3</v>
      </c>
      <c r="AI116" s="30" t="s">
        <v>900</v>
      </c>
      <c r="AJ116" s="26" t="s">
        <v>51</v>
      </c>
      <c r="AK116" s="55" t="s">
        <v>890</v>
      </c>
      <c r="AL116" s="56">
        <v>3</v>
      </c>
      <c r="AM116" s="55">
        <v>45351.281553611108</v>
      </c>
      <c r="AN116" s="55" t="s">
        <v>915</v>
      </c>
      <c r="AO116" s="27">
        <f t="shared" si="15"/>
        <v>306</v>
      </c>
      <c r="AP116" s="27" t="s">
        <v>871</v>
      </c>
      <c r="AQ116" s="55" t="s">
        <v>872</v>
      </c>
      <c r="AR116" s="55" t="s">
        <v>872</v>
      </c>
      <c r="AS116" s="12"/>
      <c r="AT116" s="12"/>
      <c r="AU116" s="12"/>
      <c r="AV116" s="12"/>
    </row>
    <row r="117" spans="1:48" x14ac:dyDescent="0.25">
      <c r="A117" s="26">
        <v>272</v>
      </c>
      <c r="B117" s="26" t="s">
        <v>770</v>
      </c>
      <c r="C117" s="27" t="s">
        <v>345</v>
      </c>
      <c r="D117" s="26" t="s">
        <v>346</v>
      </c>
      <c r="E117" s="26" t="s">
        <v>335</v>
      </c>
      <c r="F117" s="26" t="s">
        <v>336</v>
      </c>
      <c r="G117" s="30" t="s">
        <v>336</v>
      </c>
      <c r="H117" s="26" t="s">
        <v>331</v>
      </c>
      <c r="I117" s="26" t="s">
        <v>332</v>
      </c>
      <c r="J117" s="26" t="s">
        <v>326</v>
      </c>
      <c r="K117" s="30" t="s">
        <v>866</v>
      </c>
      <c r="L117" s="30" t="s">
        <v>942</v>
      </c>
      <c r="M117" s="28">
        <v>36</v>
      </c>
      <c r="N117" s="28">
        <v>23</v>
      </c>
      <c r="O117" s="29">
        <f t="shared" si="8"/>
        <v>63.888888888888886</v>
      </c>
      <c r="P117" s="28">
        <v>2</v>
      </c>
      <c r="Q117" s="28">
        <v>0</v>
      </c>
      <c r="R117" s="41">
        <f t="shared" si="9"/>
        <v>0</v>
      </c>
      <c r="S117" s="28">
        <v>0</v>
      </c>
      <c r="T117" s="28">
        <v>0</v>
      </c>
      <c r="U117" s="41" t="e">
        <f t="shared" si="10"/>
        <v>#DIV/0!</v>
      </c>
      <c r="V117" s="28">
        <v>0</v>
      </c>
      <c r="W117" s="28">
        <v>0</v>
      </c>
      <c r="X117" s="41" t="e">
        <f t="shared" si="11"/>
        <v>#DIV/0!</v>
      </c>
      <c r="Y117" s="28">
        <v>12</v>
      </c>
      <c r="Z117" s="28">
        <v>8</v>
      </c>
      <c r="AA117" s="41">
        <f t="shared" si="12"/>
        <v>66.666666666666657</v>
      </c>
      <c r="AB117" s="28">
        <v>4</v>
      </c>
      <c r="AC117" s="28">
        <v>3</v>
      </c>
      <c r="AD117" s="41">
        <f t="shared" si="13"/>
        <v>75</v>
      </c>
      <c r="AE117" s="28">
        <v>18</v>
      </c>
      <c r="AF117" s="28">
        <v>12</v>
      </c>
      <c r="AG117" s="41">
        <f t="shared" si="14"/>
        <v>66.666666666666657</v>
      </c>
      <c r="AH117" s="28">
        <v>0</v>
      </c>
      <c r="AI117" s="30" t="s">
        <v>868</v>
      </c>
      <c r="AJ117" s="26" t="s">
        <v>51</v>
      </c>
      <c r="AK117" s="55" t="s">
        <v>869</v>
      </c>
      <c r="AL117" s="56">
        <v>30</v>
      </c>
      <c r="AM117" s="55">
        <v>45348.253967175922</v>
      </c>
      <c r="AN117" s="55" t="s">
        <v>879</v>
      </c>
      <c r="AO117" s="27">
        <f t="shared" si="15"/>
        <v>272</v>
      </c>
      <c r="AP117" s="27" t="s">
        <v>871</v>
      </c>
      <c r="AQ117" s="55" t="s">
        <v>943</v>
      </c>
      <c r="AR117" s="55" t="s">
        <v>944</v>
      </c>
      <c r="AS117" s="12"/>
      <c r="AT117" s="12"/>
      <c r="AU117" s="12"/>
      <c r="AV117" s="12"/>
    </row>
    <row r="118" spans="1:48" x14ac:dyDescent="0.25">
      <c r="A118" s="26">
        <v>264</v>
      </c>
      <c r="B118" s="26" t="s">
        <v>771</v>
      </c>
      <c r="C118" s="27" t="s">
        <v>347</v>
      </c>
      <c r="D118" s="26" t="s">
        <v>348</v>
      </c>
      <c r="E118" s="26" t="s">
        <v>329</v>
      </c>
      <c r="F118" s="26" t="s">
        <v>330</v>
      </c>
      <c r="G118" s="30" t="s">
        <v>330</v>
      </c>
      <c r="H118" s="26" t="s">
        <v>331</v>
      </c>
      <c r="I118" s="26" t="s">
        <v>332</v>
      </c>
      <c r="J118" s="26" t="s">
        <v>326</v>
      </c>
      <c r="K118" s="30" t="s">
        <v>866</v>
      </c>
      <c r="L118" s="30" t="s">
        <v>942</v>
      </c>
      <c r="M118" s="28">
        <v>170</v>
      </c>
      <c r="N118" s="28">
        <v>105</v>
      </c>
      <c r="O118" s="29">
        <f t="shared" si="8"/>
        <v>61.764705882352942</v>
      </c>
      <c r="P118" s="28">
        <v>5</v>
      </c>
      <c r="Q118" s="28">
        <v>4</v>
      </c>
      <c r="R118" s="41">
        <f t="shared" si="9"/>
        <v>80</v>
      </c>
      <c r="S118" s="28">
        <v>1</v>
      </c>
      <c r="T118" s="28">
        <v>0</v>
      </c>
      <c r="U118" s="41">
        <f t="shared" si="10"/>
        <v>0</v>
      </c>
      <c r="V118" s="28">
        <v>7</v>
      </c>
      <c r="W118" s="28">
        <v>7</v>
      </c>
      <c r="X118" s="41">
        <f t="shared" si="11"/>
        <v>100</v>
      </c>
      <c r="Y118" s="28">
        <v>50</v>
      </c>
      <c r="Z118" s="28">
        <v>25</v>
      </c>
      <c r="AA118" s="41">
        <f t="shared" si="12"/>
        <v>50</v>
      </c>
      <c r="AB118" s="28">
        <v>21</v>
      </c>
      <c r="AC118" s="28">
        <v>13</v>
      </c>
      <c r="AD118" s="41">
        <f t="shared" si="13"/>
        <v>61.904761904761905</v>
      </c>
      <c r="AE118" s="28">
        <v>86</v>
      </c>
      <c r="AF118" s="28">
        <v>56</v>
      </c>
      <c r="AG118" s="41">
        <f t="shared" si="14"/>
        <v>65.116279069767444</v>
      </c>
      <c r="AH118" s="28">
        <v>0</v>
      </c>
      <c r="AI118" s="30" t="s">
        <v>868</v>
      </c>
      <c r="AJ118" s="26" t="s">
        <v>51</v>
      </c>
      <c r="AK118" s="55" t="s">
        <v>869</v>
      </c>
      <c r="AL118" s="56">
        <v>100</v>
      </c>
      <c r="AM118" s="55">
        <v>45348.210667210646</v>
      </c>
      <c r="AN118" s="55" t="s">
        <v>879</v>
      </c>
      <c r="AO118" s="27">
        <f t="shared" si="15"/>
        <v>264</v>
      </c>
      <c r="AP118" s="27" t="s">
        <v>871</v>
      </c>
      <c r="AQ118" s="55" t="s">
        <v>943</v>
      </c>
      <c r="AR118" s="55" t="s">
        <v>944</v>
      </c>
      <c r="AS118" s="12"/>
      <c r="AT118" s="12"/>
      <c r="AU118" s="12"/>
      <c r="AV118" s="12"/>
    </row>
    <row r="119" spans="1:48" x14ac:dyDescent="0.25">
      <c r="A119" s="26">
        <v>268</v>
      </c>
      <c r="B119" s="26" t="s">
        <v>772</v>
      </c>
      <c r="C119" s="27" t="s">
        <v>349</v>
      </c>
      <c r="D119" s="26" t="s">
        <v>350</v>
      </c>
      <c r="E119" s="26" t="s">
        <v>335</v>
      </c>
      <c r="F119" s="26" t="s">
        <v>336</v>
      </c>
      <c r="G119" s="30" t="s">
        <v>336</v>
      </c>
      <c r="H119" s="26" t="s">
        <v>331</v>
      </c>
      <c r="I119" s="26" t="s">
        <v>332</v>
      </c>
      <c r="J119" s="26" t="s">
        <v>326</v>
      </c>
      <c r="K119" s="30" t="s">
        <v>866</v>
      </c>
      <c r="L119" s="30" t="s">
        <v>942</v>
      </c>
      <c r="M119" s="28">
        <v>36</v>
      </c>
      <c r="N119" s="28">
        <v>22</v>
      </c>
      <c r="O119" s="29">
        <f t="shared" si="8"/>
        <v>61.111111111111114</v>
      </c>
      <c r="P119" s="28">
        <v>3</v>
      </c>
      <c r="Q119" s="28">
        <v>0</v>
      </c>
      <c r="R119" s="41">
        <f t="shared" si="9"/>
        <v>0</v>
      </c>
      <c r="S119" s="28">
        <v>0</v>
      </c>
      <c r="T119" s="28">
        <v>0</v>
      </c>
      <c r="U119" s="41" t="e">
        <f t="shared" si="10"/>
        <v>#DIV/0!</v>
      </c>
      <c r="V119" s="28">
        <v>0</v>
      </c>
      <c r="W119" s="28">
        <v>0</v>
      </c>
      <c r="X119" s="41" t="e">
        <f t="shared" si="11"/>
        <v>#DIV/0!</v>
      </c>
      <c r="Y119" s="28">
        <v>12</v>
      </c>
      <c r="Z119" s="28">
        <v>9</v>
      </c>
      <c r="AA119" s="41">
        <f t="shared" si="12"/>
        <v>75</v>
      </c>
      <c r="AB119" s="28">
        <v>1</v>
      </c>
      <c r="AC119" s="28">
        <v>1</v>
      </c>
      <c r="AD119" s="41">
        <f t="shared" si="13"/>
        <v>100</v>
      </c>
      <c r="AE119" s="28">
        <v>20</v>
      </c>
      <c r="AF119" s="28">
        <v>12</v>
      </c>
      <c r="AG119" s="41">
        <f t="shared" si="14"/>
        <v>60</v>
      </c>
      <c r="AH119" s="28">
        <v>0</v>
      </c>
      <c r="AI119" s="30" t="s">
        <v>868</v>
      </c>
      <c r="AJ119" s="26" t="s">
        <v>51</v>
      </c>
      <c r="AK119" s="55" t="s">
        <v>869</v>
      </c>
      <c r="AL119" s="56">
        <v>29</v>
      </c>
      <c r="AM119" s="55">
        <v>45348.233487245372</v>
      </c>
      <c r="AN119" s="55" t="s">
        <v>879</v>
      </c>
      <c r="AO119" s="27">
        <f t="shared" si="15"/>
        <v>268</v>
      </c>
      <c r="AP119" s="27" t="s">
        <v>871</v>
      </c>
      <c r="AQ119" s="55" t="s">
        <v>943</v>
      </c>
      <c r="AR119" s="55" t="s">
        <v>944</v>
      </c>
      <c r="AS119" s="12"/>
      <c r="AT119" s="12"/>
      <c r="AU119" s="12"/>
      <c r="AV119" s="12"/>
    </row>
    <row r="120" spans="1:48" x14ac:dyDescent="0.25">
      <c r="A120" s="26">
        <v>81</v>
      </c>
      <c r="B120" s="26" t="s">
        <v>688</v>
      </c>
      <c r="C120" s="27" t="s">
        <v>351</v>
      </c>
      <c r="D120" s="26">
        <v>0</v>
      </c>
      <c r="E120" s="26" t="s">
        <v>329</v>
      </c>
      <c r="F120" s="26" t="s">
        <v>330</v>
      </c>
      <c r="G120" s="30" t="s">
        <v>330</v>
      </c>
      <c r="H120" s="26" t="s">
        <v>331</v>
      </c>
      <c r="I120" s="26" t="s">
        <v>332</v>
      </c>
      <c r="J120" s="26" t="s">
        <v>326</v>
      </c>
      <c r="K120" s="30" t="s">
        <v>866</v>
      </c>
      <c r="L120" s="30" t="s">
        <v>942</v>
      </c>
      <c r="M120" s="28">
        <v>45</v>
      </c>
      <c r="N120" s="28">
        <v>27</v>
      </c>
      <c r="O120" s="29">
        <f t="shared" si="8"/>
        <v>60</v>
      </c>
      <c r="P120" s="28">
        <v>4</v>
      </c>
      <c r="Q120" s="28">
        <v>2</v>
      </c>
      <c r="R120" s="41">
        <f t="shared" si="9"/>
        <v>50</v>
      </c>
      <c r="S120" s="28">
        <v>2</v>
      </c>
      <c r="T120" s="28">
        <v>2</v>
      </c>
      <c r="U120" s="41">
        <f t="shared" si="10"/>
        <v>100</v>
      </c>
      <c r="V120" s="28">
        <v>0</v>
      </c>
      <c r="W120" s="28">
        <v>0</v>
      </c>
      <c r="X120" s="41" t="e">
        <f t="shared" si="11"/>
        <v>#DIV/0!</v>
      </c>
      <c r="Y120" s="28">
        <v>15</v>
      </c>
      <c r="Z120" s="28">
        <v>8</v>
      </c>
      <c r="AA120" s="41">
        <f t="shared" si="12"/>
        <v>53.333333333333336</v>
      </c>
      <c r="AB120" s="28">
        <v>2</v>
      </c>
      <c r="AC120" s="28">
        <v>2</v>
      </c>
      <c r="AD120" s="41">
        <f t="shared" si="13"/>
        <v>100</v>
      </c>
      <c r="AE120" s="28">
        <v>22</v>
      </c>
      <c r="AF120" s="28">
        <v>13</v>
      </c>
      <c r="AG120" s="41">
        <f t="shared" si="14"/>
        <v>59.090909090909093</v>
      </c>
      <c r="AH120" s="28">
        <v>0</v>
      </c>
      <c r="AI120" s="30" t="s">
        <v>868</v>
      </c>
      <c r="AJ120" s="26" t="s">
        <v>51</v>
      </c>
      <c r="AK120" s="55" t="s">
        <v>869</v>
      </c>
      <c r="AL120" s="56">
        <v>0</v>
      </c>
      <c r="AM120" s="55">
        <v>45265.313900960646</v>
      </c>
      <c r="AN120" s="55" t="s">
        <v>881</v>
      </c>
      <c r="AO120" s="27">
        <f t="shared" si="15"/>
        <v>81</v>
      </c>
      <c r="AP120" s="27" t="e">
        <v>#N/A</v>
      </c>
      <c r="AQ120" s="55" t="s">
        <v>943</v>
      </c>
      <c r="AR120" s="55" t="s">
        <v>944</v>
      </c>
      <c r="AS120" s="12"/>
      <c r="AT120" s="12"/>
      <c r="AU120" s="12"/>
      <c r="AV120" s="12"/>
    </row>
    <row r="121" spans="1:48" x14ac:dyDescent="0.25">
      <c r="A121" s="26">
        <v>259</v>
      </c>
      <c r="B121" s="26" t="s">
        <v>773</v>
      </c>
      <c r="C121" s="27" t="s">
        <v>352</v>
      </c>
      <c r="D121" s="26" t="s">
        <v>353</v>
      </c>
      <c r="E121" s="26" t="s">
        <v>329</v>
      </c>
      <c r="F121" s="26" t="s">
        <v>330</v>
      </c>
      <c r="G121" s="30" t="s">
        <v>330</v>
      </c>
      <c r="H121" s="26" t="s">
        <v>331</v>
      </c>
      <c r="I121" s="26" t="s">
        <v>332</v>
      </c>
      <c r="J121" s="26" t="s">
        <v>326</v>
      </c>
      <c r="K121" s="30" t="s">
        <v>866</v>
      </c>
      <c r="L121" s="30" t="s">
        <v>942</v>
      </c>
      <c r="M121" s="28">
        <v>45</v>
      </c>
      <c r="N121" s="28">
        <v>26</v>
      </c>
      <c r="O121" s="29">
        <f t="shared" si="8"/>
        <v>57.777777777777771</v>
      </c>
      <c r="P121" s="28">
        <v>2</v>
      </c>
      <c r="Q121" s="28">
        <v>2</v>
      </c>
      <c r="R121" s="41">
        <f t="shared" si="9"/>
        <v>100</v>
      </c>
      <c r="S121" s="28">
        <v>0</v>
      </c>
      <c r="T121" s="28">
        <v>0</v>
      </c>
      <c r="U121" s="41" t="e">
        <f t="shared" si="10"/>
        <v>#DIV/0!</v>
      </c>
      <c r="V121" s="28">
        <v>0</v>
      </c>
      <c r="W121" s="28">
        <v>0</v>
      </c>
      <c r="X121" s="41" t="e">
        <f t="shared" si="11"/>
        <v>#DIV/0!</v>
      </c>
      <c r="Y121" s="28">
        <v>20</v>
      </c>
      <c r="Z121" s="28">
        <v>11</v>
      </c>
      <c r="AA121" s="41">
        <f t="shared" si="12"/>
        <v>55.000000000000007</v>
      </c>
      <c r="AB121" s="28">
        <v>2</v>
      </c>
      <c r="AC121" s="28">
        <v>2</v>
      </c>
      <c r="AD121" s="41">
        <f t="shared" si="13"/>
        <v>100</v>
      </c>
      <c r="AE121" s="28">
        <v>21</v>
      </c>
      <c r="AF121" s="28">
        <v>11</v>
      </c>
      <c r="AG121" s="41">
        <f t="shared" si="14"/>
        <v>52.380952380952387</v>
      </c>
      <c r="AH121" s="28">
        <v>0</v>
      </c>
      <c r="AI121" s="30" t="s">
        <v>868</v>
      </c>
      <c r="AJ121" s="26" t="s">
        <v>51</v>
      </c>
      <c r="AK121" s="55" t="s">
        <v>869</v>
      </c>
      <c r="AL121" s="56">
        <v>19</v>
      </c>
      <c r="AM121" s="55">
        <v>45348.201881273148</v>
      </c>
      <c r="AN121" s="55" t="s">
        <v>879</v>
      </c>
      <c r="AO121" s="27">
        <f t="shared" si="15"/>
        <v>259</v>
      </c>
      <c r="AP121" s="27" t="s">
        <v>871</v>
      </c>
      <c r="AQ121" s="55" t="s">
        <v>943</v>
      </c>
      <c r="AR121" s="55" t="s">
        <v>944</v>
      </c>
      <c r="AS121" s="12"/>
      <c r="AT121" s="12"/>
      <c r="AU121" s="12"/>
      <c r="AV121" s="12"/>
    </row>
    <row r="122" spans="1:48" x14ac:dyDescent="0.25">
      <c r="A122" s="26">
        <v>263</v>
      </c>
      <c r="B122" s="26" t="s">
        <v>774</v>
      </c>
      <c r="C122" s="27" t="s">
        <v>354</v>
      </c>
      <c r="D122" s="26" t="s">
        <v>355</v>
      </c>
      <c r="E122" s="26" t="s">
        <v>329</v>
      </c>
      <c r="F122" s="26" t="s">
        <v>330</v>
      </c>
      <c r="G122" s="30" t="s">
        <v>330</v>
      </c>
      <c r="H122" s="26" t="s">
        <v>331</v>
      </c>
      <c r="I122" s="26" t="s">
        <v>332</v>
      </c>
      <c r="J122" s="26" t="s">
        <v>326</v>
      </c>
      <c r="K122" s="30" t="s">
        <v>866</v>
      </c>
      <c r="L122" s="30" t="s">
        <v>942</v>
      </c>
      <c r="M122" s="28">
        <v>45</v>
      </c>
      <c r="N122" s="28">
        <v>26</v>
      </c>
      <c r="O122" s="29">
        <f t="shared" si="8"/>
        <v>57.777777777777771</v>
      </c>
      <c r="P122" s="28">
        <v>4</v>
      </c>
      <c r="Q122" s="28">
        <v>2</v>
      </c>
      <c r="R122" s="41">
        <f t="shared" si="9"/>
        <v>50</v>
      </c>
      <c r="S122" s="28">
        <v>2</v>
      </c>
      <c r="T122" s="28">
        <v>2</v>
      </c>
      <c r="U122" s="41">
        <f t="shared" si="10"/>
        <v>100</v>
      </c>
      <c r="V122" s="28">
        <v>0</v>
      </c>
      <c r="W122" s="28">
        <v>0</v>
      </c>
      <c r="X122" s="41" t="e">
        <f t="shared" si="11"/>
        <v>#DIV/0!</v>
      </c>
      <c r="Y122" s="28">
        <v>15</v>
      </c>
      <c r="Z122" s="28">
        <v>8</v>
      </c>
      <c r="AA122" s="41">
        <f t="shared" si="12"/>
        <v>53.333333333333336</v>
      </c>
      <c r="AB122" s="28">
        <v>2</v>
      </c>
      <c r="AC122" s="28">
        <v>2</v>
      </c>
      <c r="AD122" s="41">
        <f t="shared" si="13"/>
        <v>100</v>
      </c>
      <c r="AE122" s="28">
        <v>22</v>
      </c>
      <c r="AF122" s="28">
        <v>12</v>
      </c>
      <c r="AG122" s="41">
        <f t="shared" si="14"/>
        <v>54.54545454545454</v>
      </c>
      <c r="AH122" s="28">
        <v>0</v>
      </c>
      <c r="AI122" s="30" t="s">
        <v>868</v>
      </c>
      <c r="AJ122" s="26" t="s">
        <v>51</v>
      </c>
      <c r="AK122" s="55" t="s">
        <v>869</v>
      </c>
      <c r="AL122" s="56">
        <v>22</v>
      </c>
      <c r="AM122" s="55">
        <v>45348.209355949075</v>
      </c>
      <c r="AN122" s="55" t="s">
        <v>879</v>
      </c>
      <c r="AO122" s="27">
        <f t="shared" si="15"/>
        <v>263</v>
      </c>
      <c r="AP122" s="27">
        <v>0</v>
      </c>
      <c r="AQ122" s="55" t="s">
        <v>946</v>
      </c>
      <c r="AR122" s="55" t="s">
        <v>944</v>
      </c>
      <c r="AS122" s="12"/>
      <c r="AT122" s="12"/>
      <c r="AU122" s="12"/>
      <c r="AV122" s="12"/>
    </row>
    <row r="123" spans="1:48" x14ac:dyDescent="0.25">
      <c r="A123" s="26">
        <v>311</v>
      </c>
      <c r="B123" s="26" t="s">
        <v>775</v>
      </c>
      <c r="C123" s="27" t="s">
        <v>356</v>
      </c>
      <c r="D123" s="26" t="s">
        <v>357</v>
      </c>
      <c r="E123" s="26" t="s">
        <v>339</v>
      </c>
      <c r="F123" s="26" t="s">
        <v>340</v>
      </c>
      <c r="G123" s="30" t="s">
        <v>340</v>
      </c>
      <c r="H123" s="26" t="s">
        <v>324</v>
      </c>
      <c r="I123" s="26" t="s">
        <v>325</v>
      </c>
      <c r="J123" s="26" t="s">
        <v>326</v>
      </c>
      <c r="K123" s="30" t="s">
        <v>866</v>
      </c>
      <c r="L123" s="30" t="s">
        <v>889</v>
      </c>
      <c r="M123" s="28">
        <v>52</v>
      </c>
      <c r="N123" s="28">
        <v>27</v>
      </c>
      <c r="O123" s="29">
        <f t="shared" si="8"/>
        <v>51.923076923076927</v>
      </c>
      <c r="P123" s="28">
        <v>5</v>
      </c>
      <c r="Q123" s="28">
        <v>2</v>
      </c>
      <c r="R123" s="41">
        <f t="shared" si="9"/>
        <v>40</v>
      </c>
      <c r="S123" s="28">
        <v>0</v>
      </c>
      <c r="T123" s="28">
        <v>0</v>
      </c>
      <c r="U123" s="41" t="e">
        <f t="shared" si="10"/>
        <v>#DIV/0!</v>
      </c>
      <c r="V123" s="28">
        <v>3</v>
      </c>
      <c r="W123" s="28">
        <v>1</v>
      </c>
      <c r="X123" s="41">
        <f t="shared" si="11"/>
        <v>33.333333333333329</v>
      </c>
      <c r="Y123" s="28">
        <v>15</v>
      </c>
      <c r="Z123" s="28">
        <v>12</v>
      </c>
      <c r="AA123" s="41">
        <f t="shared" si="12"/>
        <v>80</v>
      </c>
      <c r="AB123" s="28">
        <v>12</v>
      </c>
      <c r="AC123" s="28">
        <v>6</v>
      </c>
      <c r="AD123" s="41">
        <f t="shared" si="13"/>
        <v>50</v>
      </c>
      <c r="AE123" s="28">
        <v>17</v>
      </c>
      <c r="AF123" s="28">
        <v>6</v>
      </c>
      <c r="AG123" s="41">
        <f t="shared" si="14"/>
        <v>35.294117647058826</v>
      </c>
      <c r="AH123" s="28">
        <v>0</v>
      </c>
      <c r="AI123" s="30" t="s">
        <v>868</v>
      </c>
      <c r="AJ123" s="26" t="s">
        <v>51</v>
      </c>
      <c r="AK123" s="55" t="s">
        <v>869</v>
      </c>
      <c r="AL123" s="56">
        <v>11</v>
      </c>
      <c r="AM123" s="55">
        <v>45351.357749583331</v>
      </c>
      <c r="AN123" s="55" t="s">
        <v>915</v>
      </c>
      <c r="AO123" s="27">
        <f t="shared" si="15"/>
        <v>311</v>
      </c>
      <c r="AP123" s="27" t="s">
        <v>871</v>
      </c>
      <c r="AQ123" s="55" t="s">
        <v>872</v>
      </c>
      <c r="AR123" s="55" t="s">
        <v>872</v>
      </c>
      <c r="AS123" s="12"/>
      <c r="AT123" s="12"/>
      <c r="AU123" s="12"/>
      <c r="AV123" s="12"/>
    </row>
    <row r="124" spans="1:48" x14ac:dyDescent="0.25">
      <c r="A124" s="26">
        <v>266</v>
      </c>
      <c r="B124" s="26" t="s">
        <v>776</v>
      </c>
      <c r="C124" s="27" t="s">
        <v>358</v>
      </c>
      <c r="D124" s="26" t="s">
        <v>359</v>
      </c>
      <c r="E124" s="26" t="s">
        <v>335</v>
      </c>
      <c r="F124" s="26" t="s">
        <v>336</v>
      </c>
      <c r="G124" s="30" t="s">
        <v>336</v>
      </c>
      <c r="H124" s="26" t="s">
        <v>331</v>
      </c>
      <c r="I124" s="26" t="s">
        <v>332</v>
      </c>
      <c r="J124" s="26" t="s">
        <v>326</v>
      </c>
      <c r="K124" s="30" t="s">
        <v>866</v>
      </c>
      <c r="L124" s="30" t="s">
        <v>942</v>
      </c>
      <c r="M124" s="28">
        <v>81</v>
      </c>
      <c r="N124" s="28">
        <v>42</v>
      </c>
      <c r="O124" s="29">
        <f t="shared" si="8"/>
        <v>51.851851851851848</v>
      </c>
      <c r="P124" s="28">
        <v>5</v>
      </c>
      <c r="Q124" s="28">
        <v>3</v>
      </c>
      <c r="R124" s="41">
        <f t="shared" si="9"/>
        <v>60</v>
      </c>
      <c r="S124" s="28">
        <v>3</v>
      </c>
      <c r="T124" s="28">
        <v>2</v>
      </c>
      <c r="U124" s="41">
        <f t="shared" si="10"/>
        <v>66.666666666666657</v>
      </c>
      <c r="V124" s="28">
        <v>6</v>
      </c>
      <c r="W124" s="28">
        <v>3</v>
      </c>
      <c r="X124" s="41">
        <f t="shared" si="11"/>
        <v>50</v>
      </c>
      <c r="Y124" s="28">
        <v>37</v>
      </c>
      <c r="Z124" s="28">
        <v>21</v>
      </c>
      <c r="AA124" s="41">
        <f t="shared" si="12"/>
        <v>56.756756756756758</v>
      </c>
      <c r="AB124" s="28">
        <v>2</v>
      </c>
      <c r="AC124" s="28">
        <v>2</v>
      </c>
      <c r="AD124" s="41">
        <f t="shared" si="13"/>
        <v>100</v>
      </c>
      <c r="AE124" s="28">
        <v>28</v>
      </c>
      <c r="AF124" s="28">
        <v>11</v>
      </c>
      <c r="AG124" s="41">
        <f t="shared" si="14"/>
        <v>39.285714285714285</v>
      </c>
      <c r="AH124" s="28">
        <v>0</v>
      </c>
      <c r="AI124" s="30" t="s">
        <v>868</v>
      </c>
      <c r="AJ124" s="26" t="s">
        <v>51</v>
      </c>
      <c r="AK124" s="55" t="s">
        <v>869</v>
      </c>
      <c r="AL124" s="56">
        <v>62</v>
      </c>
      <c r="AM124" s="55">
        <v>45348.229964999999</v>
      </c>
      <c r="AN124" s="55" t="s">
        <v>879</v>
      </c>
      <c r="AO124" s="27">
        <f t="shared" si="15"/>
        <v>266</v>
      </c>
      <c r="AP124" s="27">
        <v>0</v>
      </c>
      <c r="AQ124" s="55" t="s">
        <v>943</v>
      </c>
      <c r="AR124" s="55" t="s">
        <v>944</v>
      </c>
      <c r="AS124" s="12"/>
      <c r="AT124" s="12"/>
      <c r="AU124" s="12"/>
      <c r="AV124" s="12"/>
    </row>
    <row r="125" spans="1:48" x14ac:dyDescent="0.25">
      <c r="A125" s="26">
        <v>288</v>
      </c>
      <c r="B125" s="26" t="s">
        <v>777</v>
      </c>
      <c r="C125" s="27" t="s">
        <v>360</v>
      </c>
      <c r="D125" s="26" t="s">
        <v>361</v>
      </c>
      <c r="E125" s="26" t="s">
        <v>339</v>
      </c>
      <c r="F125" s="26" t="s">
        <v>340</v>
      </c>
      <c r="G125" s="30" t="s">
        <v>340</v>
      </c>
      <c r="H125" s="26" t="s">
        <v>324</v>
      </c>
      <c r="I125" s="26" t="s">
        <v>325</v>
      </c>
      <c r="J125" s="26" t="s">
        <v>326</v>
      </c>
      <c r="K125" s="30" t="s">
        <v>866</v>
      </c>
      <c r="L125" s="30" t="s">
        <v>889</v>
      </c>
      <c r="M125" s="28">
        <v>31</v>
      </c>
      <c r="N125" s="28">
        <v>16</v>
      </c>
      <c r="O125" s="29">
        <f t="shared" si="8"/>
        <v>51.612903225806448</v>
      </c>
      <c r="P125" s="28">
        <v>1</v>
      </c>
      <c r="Q125" s="28">
        <v>1</v>
      </c>
      <c r="R125" s="41">
        <f t="shared" si="9"/>
        <v>100</v>
      </c>
      <c r="S125" s="28">
        <v>0</v>
      </c>
      <c r="T125" s="28">
        <v>0</v>
      </c>
      <c r="U125" s="41" t="e">
        <f t="shared" si="10"/>
        <v>#DIV/0!</v>
      </c>
      <c r="V125" s="28">
        <v>16</v>
      </c>
      <c r="W125" s="28">
        <v>8</v>
      </c>
      <c r="X125" s="41">
        <f t="shared" si="11"/>
        <v>50</v>
      </c>
      <c r="Y125" s="28">
        <v>7</v>
      </c>
      <c r="Z125" s="28">
        <v>3</v>
      </c>
      <c r="AA125" s="41">
        <f t="shared" si="12"/>
        <v>42.857142857142854</v>
      </c>
      <c r="AB125" s="28">
        <v>0</v>
      </c>
      <c r="AC125" s="28">
        <v>0</v>
      </c>
      <c r="AD125" s="41" t="e">
        <f t="shared" si="13"/>
        <v>#DIV/0!</v>
      </c>
      <c r="AE125" s="28">
        <v>7</v>
      </c>
      <c r="AF125" s="28">
        <v>4</v>
      </c>
      <c r="AG125" s="41">
        <f t="shared" si="14"/>
        <v>57.142857142857139</v>
      </c>
      <c r="AH125" s="28">
        <v>3</v>
      </c>
      <c r="AI125" s="30" t="s">
        <v>114</v>
      </c>
      <c r="AJ125" s="26" t="s">
        <v>51</v>
      </c>
      <c r="AK125" s="55" t="s">
        <v>890</v>
      </c>
      <c r="AL125" s="56">
        <v>7</v>
      </c>
      <c r="AM125" s="55">
        <v>45349.183215879631</v>
      </c>
      <c r="AN125" s="55" t="s">
        <v>870</v>
      </c>
      <c r="AO125" s="27">
        <f t="shared" si="15"/>
        <v>288</v>
      </c>
      <c r="AP125" s="27" t="s">
        <v>871</v>
      </c>
      <c r="AQ125" s="55" t="s">
        <v>872</v>
      </c>
      <c r="AR125" s="55" t="s">
        <v>872</v>
      </c>
      <c r="AS125" s="12"/>
      <c r="AT125" s="12"/>
      <c r="AU125" s="12"/>
      <c r="AV125" s="12"/>
    </row>
    <row r="126" spans="1:48" x14ac:dyDescent="0.25">
      <c r="A126" s="26">
        <v>275</v>
      </c>
      <c r="B126" s="26" t="s">
        <v>778</v>
      </c>
      <c r="C126" s="27" t="s">
        <v>362</v>
      </c>
      <c r="D126" s="26" t="s">
        <v>363</v>
      </c>
      <c r="E126" s="26" t="s">
        <v>364</v>
      </c>
      <c r="F126" s="26" t="s">
        <v>365</v>
      </c>
      <c r="G126" s="30" t="s">
        <v>365</v>
      </c>
      <c r="H126" s="26" t="s">
        <v>331</v>
      </c>
      <c r="I126" s="26" t="s">
        <v>332</v>
      </c>
      <c r="J126" s="26" t="s">
        <v>326</v>
      </c>
      <c r="K126" s="30" t="s">
        <v>866</v>
      </c>
      <c r="L126" s="30" t="s">
        <v>942</v>
      </c>
      <c r="M126" s="28">
        <v>36</v>
      </c>
      <c r="N126" s="28">
        <v>18</v>
      </c>
      <c r="O126" s="29">
        <f t="shared" si="8"/>
        <v>50</v>
      </c>
      <c r="P126" s="28">
        <v>1</v>
      </c>
      <c r="Q126" s="28">
        <v>1</v>
      </c>
      <c r="R126" s="41">
        <f t="shared" si="9"/>
        <v>100</v>
      </c>
      <c r="S126" s="28">
        <v>0</v>
      </c>
      <c r="T126" s="28">
        <v>0</v>
      </c>
      <c r="U126" s="41" t="e">
        <f t="shared" si="10"/>
        <v>#DIV/0!</v>
      </c>
      <c r="V126" s="28">
        <v>1</v>
      </c>
      <c r="W126" s="28">
        <v>0</v>
      </c>
      <c r="X126" s="41">
        <f t="shared" si="11"/>
        <v>0</v>
      </c>
      <c r="Y126" s="28">
        <v>12</v>
      </c>
      <c r="Z126" s="28">
        <v>5</v>
      </c>
      <c r="AA126" s="41">
        <f t="shared" si="12"/>
        <v>41.666666666666671</v>
      </c>
      <c r="AB126" s="28">
        <v>7</v>
      </c>
      <c r="AC126" s="28">
        <v>1</v>
      </c>
      <c r="AD126" s="41">
        <f t="shared" si="13"/>
        <v>14.285714285714285</v>
      </c>
      <c r="AE126" s="28">
        <v>15</v>
      </c>
      <c r="AF126" s="28">
        <v>11</v>
      </c>
      <c r="AG126" s="41">
        <f t="shared" si="14"/>
        <v>73.333333333333329</v>
      </c>
      <c r="AH126" s="28">
        <v>0</v>
      </c>
      <c r="AI126" s="30" t="s">
        <v>868</v>
      </c>
      <c r="AJ126" s="26" t="s">
        <v>51</v>
      </c>
      <c r="AK126" s="55" t="s">
        <v>869</v>
      </c>
      <c r="AL126" s="56">
        <v>34</v>
      </c>
      <c r="AM126" s="55">
        <v>45348.261588483794</v>
      </c>
      <c r="AN126" s="55" t="s">
        <v>879</v>
      </c>
      <c r="AO126" s="27">
        <f t="shared" si="15"/>
        <v>275</v>
      </c>
      <c r="AP126" s="27" t="s">
        <v>871</v>
      </c>
      <c r="AQ126" s="55" t="s">
        <v>943</v>
      </c>
      <c r="AR126" s="55" t="s">
        <v>944</v>
      </c>
      <c r="AS126" s="12"/>
      <c r="AT126" s="12"/>
      <c r="AU126" s="12"/>
      <c r="AV126" s="12"/>
    </row>
    <row r="127" spans="1:48" x14ac:dyDescent="0.25">
      <c r="A127" s="26">
        <v>239</v>
      </c>
      <c r="B127" s="26" t="s">
        <v>779</v>
      </c>
      <c r="C127" s="27" t="s">
        <v>366</v>
      </c>
      <c r="D127" s="26" t="s">
        <v>367</v>
      </c>
      <c r="E127" s="26" t="s">
        <v>339</v>
      </c>
      <c r="F127" s="26" t="s">
        <v>340</v>
      </c>
      <c r="G127" s="30" t="s">
        <v>340</v>
      </c>
      <c r="H127" s="26" t="s">
        <v>324</v>
      </c>
      <c r="I127" s="26" t="s">
        <v>325</v>
      </c>
      <c r="J127" s="26" t="s">
        <v>326</v>
      </c>
      <c r="K127" s="30" t="s">
        <v>866</v>
      </c>
      <c r="L127" s="30" t="s">
        <v>889</v>
      </c>
      <c r="M127" s="28">
        <v>6</v>
      </c>
      <c r="N127" s="28">
        <v>3</v>
      </c>
      <c r="O127" s="29">
        <f t="shared" si="8"/>
        <v>50</v>
      </c>
      <c r="P127" s="28">
        <v>1</v>
      </c>
      <c r="Q127" s="28">
        <v>1</v>
      </c>
      <c r="R127" s="41">
        <f t="shared" si="9"/>
        <v>100</v>
      </c>
      <c r="S127" s="28">
        <v>0</v>
      </c>
      <c r="T127" s="28">
        <v>0</v>
      </c>
      <c r="U127" s="41" t="e">
        <f t="shared" si="10"/>
        <v>#DIV/0!</v>
      </c>
      <c r="V127" s="28">
        <v>5</v>
      </c>
      <c r="W127" s="28">
        <v>2</v>
      </c>
      <c r="X127" s="41">
        <f t="shared" si="11"/>
        <v>40</v>
      </c>
      <c r="Y127" s="28">
        <v>0</v>
      </c>
      <c r="Z127" s="28">
        <v>0</v>
      </c>
      <c r="AA127" s="41" t="e">
        <f t="shared" si="12"/>
        <v>#DIV/0!</v>
      </c>
      <c r="AB127" s="28">
        <v>0</v>
      </c>
      <c r="AC127" s="28">
        <v>0</v>
      </c>
      <c r="AD127" s="41" t="e">
        <f t="shared" si="13"/>
        <v>#DIV/0!</v>
      </c>
      <c r="AE127" s="28">
        <v>0</v>
      </c>
      <c r="AF127" s="28">
        <v>0</v>
      </c>
      <c r="AG127" s="41" t="e">
        <f t="shared" si="14"/>
        <v>#DIV/0!</v>
      </c>
      <c r="AH127" s="28">
        <v>0</v>
      </c>
      <c r="AI127" s="30" t="s">
        <v>114</v>
      </c>
      <c r="AJ127" s="26" t="s">
        <v>51</v>
      </c>
      <c r="AK127" s="55" t="s">
        <v>890</v>
      </c>
      <c r="AL127" s="56">
        <v>4</v>
      </c>
      <c r="AM127" s="55">
        <v>45345.216402824073</v>
      </c>
      <c r="AN127" s="55" t="s">
        <v>891</v>
      </c>
      <c r="AO127" s="27">
        <f t="shared" si="15"/>
        <v>239</v>
      </c>
      <c r="AP127" s="27">
        <v>0</v>
      </c>
      <c r="AQ127" s="55" t="s">
        <v>872</v>
      </c>
      <c r="AR127" s="55" t="s">
        <v>882</v>
      </c>
      <c r="AS127" s="12"/>
      <c r="AT127" s="12"/>
      <c r="AU127" s="12"/>
      <c r="AV127" s="12"/>
    </row>
    <row r="128" spans="1:48" x14ac:dyDescent="0.25">
      <c r="A128" s="26">
        <v>270</v>
      </c>
      <c r="B128" s="26" t="s">
        <v>780</v>
      </c>
      <c r="C128" s="27" t="s">
        <v>368</v>
      </c>
      <c r="D128" s="26" t="s">
        <v>369</v>
      </c>
      <c r="E128" s="26" t="s">
        <v>335</v>
      </c>
      <c r="F128" s="26" t="s">
        <v>336</v>
      </c>
      <c r="G128" s="30" t="s">
        <v>336</v>
      </c>
      <c r="H128" s="26" t="s">
        <v>331</v>
      </c>
      <c r="I128" s="26" t="s">
        <v>332</v>
      </c>
      <c r="J128" s="26" t="s">
        <v>326</v>
      </c>
      <c r="K128" s="30" t="s">
        <v>866</v>
      </c>
      <c r="L128" s="30" t="s">
        <v>942</v>
      </c>
      <c r="M128" s="28">
        <v>177</v>
      </c>
      <c r="N128" s="28">
        <v>83</v>
      </c>
      <c r="O128" s="29">
        <f t="shared" si="8"/>
        <v>46.89265536723164</v>
      </c>
      <c r="P128" s="28">
        <v>7</v>
      </c>
      <c r="Q128" s="28">
        <v>7</v>
      </c>
      <c r="R128" s="41">
        <f t="shared" si="9"/>
        <v>100</v>
      </c>
      <c r="S128" s="28">
        <v>0</v>
      </c>
      <c r="T128" s="28">
        <v>0</v>
      </c>
      <c r="U128" s="41" t="e">
        <f t="shared" si="10"/>
        <v>#DIV/0!</v>
      </c>
      <c r="V128" s="28">
        <v>11</v>
      </c>
      <c r="W128" s="28">
        <v>7</v>
      </c>
      <c r="X128" s="41">
        <f t="shared" si="11"/>
        <v>63.636363636363633</v>
      </c>
      <c r="Y128" s="28">
        <v>61</v>
      </c>
      <c r="Z128" s="28">
        <v>27</v>
      </c>
      <c r="AA128" s="41">
        <f t="shared" si="12"/>
        <v>44.26229508196721</v>
      </c>
      <c r="AB128" s="28">
        <v>6</v>
      </c>
      <c r="AC128" s="28">
        <v>6</v>
      </c>
      <c r="AD128" s="41">
        <f t="shared" si="13"/>
        <v>100</v>
      </c>
      <c r="AE128" s="28">
        <v>92</v>
      </c>
      <c r="AF128" s="28">
        <v>36</v>
      </c>
      <c r="AG128" s="41">
        <f t="shared" si="14"/>
        <v>39.130434782608695</v>
      </c>
      <c r="AH128" s="28">
        <v>0</v>
      </c>
      <c r="AI128" s="30" t="s">
        <v>868</v>
      </c>
      <c r="AJ128" s="26" t="s">
        <v>51</v>
      </c>
      <c r="AK128" s="55" t="s">
        <v>869</v>
      </c>
      <c r="AL128" s="56">
        <v>74</v>
      </c>
      <c r="AM128" s="55">
        <v>45348.238177291663</v>
      </c>
      <c r="AN128" s="55" t="s">
        <v>879</v>
      </c>
      <c r="AO128" s="27">
        <f t="shared" si="15"/>
        <v>270</v>
      </c>
      <c r="AP128" s="27" t="s">
        <v>871</v>
      </c>
      <c r="AQ128" s="55" t="s">
        <v>943</v>
      </c>
      <c r="AR128" s="55" t="s">
        <v>944</v>
      </c>
      <c r="AS128" s="12"/>
      <c r="AT128" s="12"/>
      <c r="AU128" s="12"/>
      <c r="AV128" s="12"/>
    </row>
    <row r="129" spans="1:48" x14ac:dyDescent="0.25">
      <c r="A129" s="26">
        <v>481</v>
      </c>
      <c r="B129" s="26" t="s">
        <v>781</v>
      </c>
      <c r="C129" s="27" t="s">
        <v>370</v>
      </c>
      <c r="D129" s="26" t="s">
        <v>371</v>
      </c>
      <c r="E129" s="26" t="s">
        <v>339</v>
      </c>
      <c r="F129" s="26" t="s">
        <v>340</v>
      </c>
      <c r="G129" s="30" t="s">
        <v>340</v>
      </c>
      <c r="H129" s="26" t="s">
        <v>324</v>
      </c>
      <c r="I129" s="26" t="s">
        <v>325</v>
      </c>
      <c r="J129" s="26" t="s">
        <v>326</v>
      </c>
      <c r="K129" s="30" t="s">
        <v>866</v>
      </c>
      <c r="L129" s="30" t="s">
        <v>889</v>
      </c>
      <c r="M129" s="28">
        <v>15</v>
      </c>
      <c r="N129" s="28">
        <v>7</v>
      </c>
      <c r="O129" s="29">
        <f t="shared" si="8"/>
        <v>46.666666666666664</v>
      </c>
      <c r="P129" s="28">
        <v>2</v>
      </c>
      <c r="Q129" s="28">
        <v>1</v>
      </c>
      <c r="R129" s="41">
        <f t="shared" si="9"/>
        <v>50</v>
      </c>
      <c r="S129" s="28">
        <v>0</v>
      </c>
      <c r="T129" s="28">
        <v>0</v>
      </c>
      <c r="U129" s="41" t="e">
        <f t="shared" si="10"/>
        <v>#DIV/0!</v>
      </c>
      <c r="V129" s="28">
        <v>0</v>
      </c>
      <c r="W129" s="28">
        <v>0</v>
      </c>
      <c r="X129" s="41" t="e">
        <f t="shared" si="11"/>
        <v>#DIV/0!</v>
      </c>
      <c r="Y129" s="28">
        <v>9</v>
      </c>
      <c r="Z129" s="28">
        <v>4</v>
      </c>
      <c r="AA129" s="41">
        <f t="shared" si="12"/>
        <v>44.444444444444443</v>
      </c>
      <c r="AB129" s="28">
        <v>2</v>
      </c>
      <c r="AC129" s="28">
        <v>1</v>
      </c>
      <c r="AD129" s="41">
        <f t="shared" si="13"/>
        <v>50</v>
      </c>
      <c r="AE129" s="28">
        <v>2</v>
      </c>
      <c r="AF129" s="28">
        <v>1</v>
      </c>
      <c r="AG129" s="41">
        <f t="shared" si="14"/>
        <v>50</v>
      </c>
      <c r="AH129" s="28">
        <v>0</v>
      </c>
      <c r="AI129" s="30" t="s">
        <v>868</v>
      </c>
      <c r="AJ129" s="26" t="s">
        <v>51</v>
      </c>
      <c r="AK129" s="55" t="s">
        <v>887</v>
      </c>
      <c r="AL129" s="56">
        <v>14</v>
      </c>
      <c r="AM129" s="55">
        <v>45359.328926111113</v>
      </c>
      <c r="AN129" s="55" t="s">
        <v>910</v>
      </c>
      <c r="AO129" s="27">
        <f t="shared" si="15"/>
        <v>481</v>
      </c>
      <c r="AP129" s="27">
        <v>0</v>
      </c>
      <c r="AQ129" s="55" t="s">
        <v>872</v>
      </c>
      <c r="AR129" s="55" t="s">
        <v>882</v>
      </c>
      <c r="AS129" s="12"/>
      <c r="AT129" s="12"/>
      <c r="AU129" s="12"/>
      <c r="AV129" s="12"/>
    </row>
    <row r="130" spans="1:48" x14ac:dyDescent="0.25">
      <c r="A130" s="26">
        <v>276</v>
      </c>
      <c r="B130" s="26" t="s">
        <v>782</v>
      </c>
      <c r="C130" s="27" t="s">
        <v>372</v>
      </c>
      <c r="D130" s="26" t="s">
        <v>373</v>
      </c>
      <c r="E130" s="26" t="s">
        <v>364</v>
      </c>
      <c r="F130" s="26" t="s">
        <v>365</v>
      </c>
      <c r="G130" s="30" t="s">
        <v>365</v>
      </c>
      <c r="H130" s="26" t="s">
        <v>331</v>
      </c>
      <c r="I130" s="26" t="s">
        <v>332</v>
      </c>
      <c r="J130" s="26" t="s">
        <v>326</v>
      </c>
      <c r="K130" s="30" t="s">
        <v>866</v>
      </c>
      <c r="L130" s="30" t="s">
        <v>942</v>
      </c>
      <c r="M130" s="28">
        <v>156</v>
      </c>
      <c r="N130" s="28">
        <v>70</v>
      </c>
      <c r="O130" s="29">
        <f t="shared" ref="O130:O193" si="16">N130/M130*100</f>
        <v>44.871794871794876</v>
      </c>
      <c r="P130" s="28">
        <v>4</v>
      </c>
      <c r="Q130" s="28">
        <v>3</v>
      </c>
      <c r="R130" s="41">
        <f t="shared" ref="R130:R193" si="17">Q130/P130*100</f>
        <v>75</v>
      </c>
      <c r="S130" s="28">
        <v>0</v>
      </c>
      <c r="T130" s="28">
        <v>0</v>
      </c>
      <c r="U130" s="41" t="e">
        <f t="shared" ref="U130:U193" si="18">T130/S130*100</f>
        <v>#DIV/0!</v>
      </c>
      <c r="V130" s="28">
        <v>3</v>
      </c>
      <c r="W130" s="28">
        <v>3</v>
      </c>
      <c r="X130" s="41">
        <f t="shared" ref="X130:X193" si="19">W130/V130*100</f>
        <v>100</v>
      </c>
      <c r="Y130" s="28">
        <v>52</v>
      </c>
      <c r="Z130" s="28">
        <v>20</v>
      </c>
      <c r="AA130" s="41">
        <f t="shared" ref="AA130:AA193" si="20">Z130/Y130*100</f>
        <v>38.461538461538467</v>
      </c>
      <c r="AB130" s="28">
        <v>18</v>
      </c>
      <c r="AC130" s="28">
        <v>18</v>
      </c>
      <c r="AD130" s="41">
        <f t="shared" ref="AD130:AD193" si="21">AC130/AB130*100</f>
        <v>100</v>
      </c>
      <c r="AE130" s="28">
        <v>79</v>
      </c>
      <c r="AF130" s="28">
        <v>26</v>
      </c>
      <c r="AG130" s="41">
        <f t="shared" ref="AG130:AG193" si="22">AF130/AE130*100</f>
        <v>32.911392405063289</v>
      </c>
      <c r="AH130" s="28">
        <v>0</v>
      </c>
      <c r="AI130" s="30" t="s">
        <v>868</v>
      </c>
      <c r="AJ130" s="26" t="s">
        <v>51</v>
      </c>
      <c r="AK130" s="55" t="s">
        <v>869</v>
      </c>
      <c r="AL130" s="56">
        <v>99</v>
      </c>
      <c r="AM130" s="55">
        <v>45348.264458564816</v>
      </c>
      <c r="AN130" s="55" t="s">
        <v>879</v>
      </c>
      <c r="AO130" s="27">
        <f t="shared" ref="AO130:AO193" si="23">A130</f>
        <v>276</v>
      </c>
      <c r="AP130" s="27" t="s">
        <v>871</v>
      </c>
      <c r="AQ130" s="55" t="s">
        <v>943</v>
      </c>
      <c r="AR130" s="55" t="s">
        <v>944</v>
      </c>
      <c r="AS130" s="12"/>
      <c r="AT130" s="12"/>
      <c r="AU130" s="12"/>
      <c r="AV130" s="12"/>
    </row>
    <row r="131" spans="1:48" x14ac:dyDescent="0.25">
      <c r="A131" s="26">
        <v>13</v>
      </c>
      <c r="B131" s="26" t="s">
        <v>783</v>
      </c>
      <c r="C131" s="27" t="s">
        <v>374</v>
      </c>
      <c r="D131" s="26" t="s">
        <v>375</v>
      </c>
      <c r="E131" s="26" t="s">
        <v>339</v>
      </c>
      <c r="F131" s="26" t="s">
        <v>340</v>
      </c>
      <c r="G131" s="30" t="s">
        <v>340</v>
      </c>
      <c r="H131" s="26" t="s">
        <v>324</v>
      </c>
      <c r="I131" s="26" t="s">
        <v>325</v>
      </c>
      <c r="J131" s="26" t="s">
        <v>326</v>
      </c>
      <c r="K131" s="30" t="s">
        <v>866</v>
      </c>
      <c r="L131" s="30" t="s">
        <v>889</v>
      </c>
      <c r="M131" s="28">
        <v>16</v>
      </c>
      <c r="N131" s="28">
        <v>7</v>
      </c>
      <c r="O131" s="29">
        <f t="shared" si="16"/>
        <v>43.75</v>
      </c>
      <c r="P131" s="28">
        <v>1</v>
      </c>
      <c r="Q131" s="28">
        <v>1</v>
      </c>
      <c r="R131" s="41">
        <f t="shared" si="17"/>
        <v>100</v>
      </c>
      <c r="S131" s="28">
        <v>0</v>
      </c>
      <c r="T131" s="28">
        <v>0</v>
      </c>
      <c r="U131" s="41" t="e">
        <f t="shared" si="18"/>
        <v>#DIV/0!</v>
      </c>
      <c r="V131" s="28">
        <v>10</v>
      </c>
      <c r="W131" s="28">
        <v>5</v>
      </c>
      <c r="X131" s="41">
        <f t="shared" si="19"/>
        <v>50</v>
      </c>
      <c r="Y131" s="28">
        <v>5</v>
      </c>
      <c r="Z131" s="28">
        <v>1</v>
      </c>
      <c r="AA131" s="41">
        <f t="shared" si="20"/>
        <v>20</v>
      </c>
      <c r="AB131" s="28">
        <v>0</v>
      </c>
      <c r="AC131" s="28">
        <v>0</v>
      </c>
      <c r="AD131" s="41" t="e">
        <f t="shared" si="21"/>
        <v>#DIV/0!</v>
      </c>
      <c r="AE131" s="28">
        <v>0</v>
      </c>
      <c r="AF131" s="28">
        <v>0</v>
      </c>
      <c r="AG131" s="41" t="e">
        <f t="shared" si="22"/>
        <v>#DIV/0!</v>
      </c>
      <c r="AH131" s="28">
        <v>0</v>
      </c>
      <c r="AI131" s="30" t="s">
        <v>868</v>
      </c>
      <c r="AJ131" s="26" t="s">
        <v>51</v>
      </c>
      <c r="AK131" s="55" t="s">
        <v>890</v>
      </c>
      <c r="AL131" s="56">
        <v>9</v>
      </c>
      <c r="AM131" s="55">
        <v>45237.132217708335</v>
      </c>
      <c r="AN131" s="55" t="s">
        <v>945</v>
      </c>
      <c r="AO131" s="27">
        <f t="shared" si="23"/>
        <v>13</v>
      </c>
      <c r="AP131" s="27" t="s">
        <v>871</v>
      </c>
      <c r="AQ131" s="55" t="s">
        <v>872</v>
      </c>
      <c r="AR131" s="55" t="s">
        <v>872</v>
      </c>
      <c r="AS131" s="12"/>
      <c r="AT131" s="12"/>
      <c r="AU131" s="12"/>
      <c r="AV131" s="12"/>
    </row>
    <row r="132" spans="1:48" x14ac:dyDescent="0.25">
      <c r="A132" s="26">
        <v>283</v>
      </c>
      <c r="B132" s="26" t="s">
        <v>784</v>
      </c>
      <c r="C132" s="27" t="s">
        <v>376</v>
      </c>
      <c r="D132" s="26" t="s">
        <v>377</v>
      </c>
      <c r="E132" s="26" t="s">
        <v>321</v>
      </c>
      <c r="F132" s="26" t="s">
        <v>322</v>
      </c>
      <c r="G132" s="30" t="s">
        <v>378</v>
      </c>
      <c r="H132" s="26" t="s">
        <v>324</v>
      </c>
      <c r="I132" s="26" t="s">
        <v>325</v>
      </c>
      <c r="J132" s="26" t="s">
        <v>326</v>
      </c>
      <c r="K132" s="30" t="s">
        <v>866</v>
      </c>
      <c r="L132" s="30" t="s">
        <v>889</v>
      </c>
      <c r="M132" s="28">
        <v>12</v>
      </c>
      <c r="N132" s="28">
        <v>5</v>
      </c>
      <c r="O132" s="29">
        <f t="shared" si="16"/>
        <v>41.666666666666671</v>
      </c>
      <c r="P132" s="28">
        <v>0</v>
      </c>
      <c r="Q132" s="28">
        <v>0</v>
      </c>
      <c r="R132" s="41" t="e">
        <f t="shared" si="17"/>
        <v>#DIV/0!</v>
      </c>
      <c r="S132" s="28">
        <v>0</v>
      </c>
      <c r="T132" s="28">
        <v>0</v>
      </c>
      <c r="U132" s="41" t="e">
        <f t="shared" si="18"/>
        <v>#DIV/0!</v>
      </c>
      <c r="V132" s="28">
        <v>0</v>
      </c>
      <c r="W132" s="28">
        <v>0</v>
      </c>
      <c r="X132" s="41" t="e">
        <f t="shared" si="19"/>
        <v>#DIV/0!</v>
      </c>
      <c r="Y132" s="28">
        <v>9</v>
      </c>
      <c r="Z132" s="28">
        <v>3</v>
      </c>
      <c r="AA132" s="41">
        <f t="shared" si="20"/>
        <v>33.333333333333329</v>
      </c>
      <c r="AB132" s="28">
        <v>3</v>
      </c>
      <c r="AC132" s="28">
        <v>2</v>
      </c>
      <c r="AD132" s="41">
        <f t="shared" si="21"/>
        <v>66.666666666666657</v>
      </c>
      <c r="AE132" s="28">
        <v>0</v>
      </c>
      <c r="AF132" s="28">
        <v>0</v>
      </c>
      <c r="AG132" s="41" t="e">
        <f t="shared" si="22"/>
        <v>#DIV/0!</v>
      </c>
      <c r="AH132" s="28">
        <v>0</v>
      </c>
      <c r="AI132" s="30" t="s">
        <v>114</v>
      </c>
      <c r="AJ132" s="26" t="s">
        <v>51</v>
      </c>
      <c r="AK132" s="55" t="s">
        <v>887</v>
      </c>
      <c r="AL132" s="56">
        <v>7</v>
      </c>
      <c r="AM132" s="55">
        <v>45349.085234652775</v>
      </c>
      <c r="AN132" s="55" t="s">
        <v>870</v>
      </c>
      <c r="AO132" s="27">
        <f t="shared" si="23"/>
        <v>283</v>
      </c>
      <c r="AP132" s="27">
        <v>0</v>
      </c>
      <c r="AQ132" s="55" t="s">
        <v>872</v>
      </c>
      <c r="AR132" s="55" t="s">
        <v>872</v>
      </c>
      <c r="AS132" s="12"/>
      <c r="AT132" s="12"/>
      <c r="AU132" s="12"/>
      <c r="AV132" s="12"/>
    </row>
    <row r="133" spans="1:48" x14ac:dyDescent="0.25">
      <c r="A133" s="26">
        <v>484</v>
      </c>
      <c r="B133" s="26" t="s">
        <v>785</v>
      </c>
      <c r="C133" s="27" t="s">
        <v>379</v>
      </c>
      <c r="D133" s="26" t="s">
        <v>380</v>
      </c>
      <c r="E133" s="26" t="s">
        <v>321</v>
      </c>
      <c r="F133" s="26" t="s">
        <v>322</v>
      </c>
      <c r="G133" s="30" t="s">
        <v>323</v>
      </c>
      <c r="H133" s="26" t="s">
        <v>324</v>
      </c>
      <c r="I133" s="26" t="s">
        <v>325</v>
      </c>
      <c r="J133" s="26" t="s">
        <v>326</v>
      </c>
      <c r="K133" s="30" t="s">
        <v>866</v>
      </c>
      <c r="L133" s="30" t="s">
        <v>889</v>
      </c>
      <c r="M133" s="28">
        <v>29</v>
      </c>
      <c r="N133" s="28">
        <v>12</v>
      </c>
      <c r="O133" s="29">
        <f t="shared" si="16"/>
        <v>41.379310344827587</v>
      </c>
      <c r="P133" s="28">
        <v>3</v>
      </c>
      <c r="Q133" s="28">
        <v>2</v>
      </c>
      <c r="R133" s="41">
        <f t="shared" si="17"/>
        <v>66.666666666666657</v>
      </c>
      <c r="S133" s="28">
        <v>0</v>
      </c>
      <c r="T133" s="28">
        <v>0</v>
      </c>
      <c r="U133" s="41" t="e">
        <f t="shared" si="18"/>
        <v>#DIV/0!</v>
      </c>
      <c r="V133" s="28">
        <v>15</v>
      </c>
      <c r="W133" s="28">
        <v>4</v>
      </c>
      <c r="X133" s="41">
        <f t="shared" si="19"/>
        <v>26.666666666666668</v>
      </c>
      <c r="Y133" s="28">
        <v>9</v>
      </c>
      <c r="Z133" s="28">
        <v>6</v>
      </c>
      <c r="AA133" s="41">
        <f t="shared" si="20"/>
        <v>66.666666666666657</v>
      </c>
      <c r="AB133" s="28">
        <v>0</v>
      </c>
      <c r="AC133" s="28">
        <v>0</v>
      </c>
      <c r="AD133" s="41" t="e">
        <f t="shared" si="21"/>
        <v>#DIV/0!</v>
      </c>
      <c r="AE133" s="28">
        <v>2</v>
      </c>
      <c r="AF133" s="28">
        <v>0</v>
      </c>
      <c r="AG133" s="41">
        <f t="shared" si="22"/>
        <v>0</v>
      </c>
      <c r="AH133" s="28">
        <v>0</v>
      </c>
      <c r="AI133" s="30" t="s">
        <v>868</v>
      </c>
      <c r="AJ133" s="26" t="s">
        <v>51</v>
      </c>
      <c r="AK133" s="55" t="s">
        <v>869</v>
      </c>
      <c r="AL133" s="56">
        <v>25</v>
      </c>
      <c r="AM133" s="55">
        <v>45359.402760682868</v>
      </c>
      <c r="AN133" s="55" t="s">
        <v>896</v>
      </c>
      <c r="AO133" s="27">
        <f t="shared" si="23"/>
        <v>484</v>
      </c>
      <c r="AP133" s="27" t="s">
        <v>871</v>
      </c>
      <c r="AQ133" s="55" t="s">
        <v>872</v>
      </c>
      <c r="AR133" s="55" t="s">
        <v>882</v>
      </c>
      <c r="AS133" s="12"/>
      <c r="AT133" s="12"/>
      <c r="AU133" s="12"/>
      <c r="AV133" s="12"/>
    </row>
    <row r="134" spans="1:48" x14ac:dyDescent="0.25">
      <c r="A134" s="26">
        <v>274</v>
      </c>
      <c r="B134" s="26" t="s">
        <v>786</v>
      </c>
      <c r="C134" s="27" t="s">
        <v>381</v>
      </c>
      <c r="D134" s="26" t="s">
        <v>382</v>
      </c>
      <c r="E134" s="26" t="s">
        <v>364</v>
      </c>
      <c r="F134" s="26" t="s">
        <v>365</v>
      </c>
      <c r="G134" s="30" t="s">
        <v>365</v>
      </c>
      <c r="H134" s="26" t="s">
        <v>331</v>
      </c>
      <c r="I134" s="26" t="s">
        <v>332</v>
      </c>
      <c r="J134" s="26" t="s">
        <v>326</v>
      </c>
      <c r="K134" s="30" t="s">
        <v>866</v>
      </c>
      <c r="L134" s="30" t="s">
        <v>942</v>
      </c>
      <c r="M134" s="28">
        <v>32</v>
      </c>
      <c r="N134" s="28">
        <v>13</v>
      </c>
      <c r="O134" s="29">
        <f t="shared" si="16"/>
        <v>40.625</v>
      </c>
      <c r="P134" s="28">
        <v>1</v>
      </c>
      <c r="Q134" s="28">
        <v>0</v>
      </c>
      <c r="R134" s="41">
        <f t="shared" si="17"/>
        <v>0</v>
      </c>
      <c r="S134" s="28">
        <v>0</v>
      </c>
      <c r="T134" s="28">
        <v>0</v>
      </c>
      <c r="U134" s="41" t="e">
        <f t="shared" si="18"/>
        <v>#DIV/0!</v>
      </c>
      <c r="V134" s="28">
        <v>0</v>
      </c>
      <c r="W134" s="28">
        <v>0</v>
      </c>
      <c r="X134" s="41" t="e">
        <f t="shared" si="19"/>
        <v>#DIV/0!</v>
      </c>
      <c r="Y134" s="28">
        <v>12</v>
      </c>
      <c r="Z134" s="28">
        <v>7</v>
      </c>
      <c r="AA134" s="41">
        <f t="shared" si="20"/>
        <v>58.333333333333336</v>
      </c>
      <c r="AB134" s="28">
        <v>2</v>
      </c>
      <c r="AC134" s="28">
        <v>0</v>
      </c>
      <c r="AD134" s="41">
        <f t="shared" si="21"/>
        <v>0</v>
      </c>
      <c r="AE134" s="28">
        <v>17</v>
      </c>
      <c r="AF134" s="28">
        <v>6</v>
      </c>
      <c r="AG134" s="41">
        <f t="shared" si="22"/>
        <v>35.294117647058826</v>
      </c>
      <c r="AH134" s="28">
        <v>0</v>
      </c>
      <c r="AI134" s="30" t="s">
        <v>868</v>
      </c>
      <c r="AJ134" s="26" t="s">
        <v>51</v>
      </c>
      <c r="AK134" s="55" t="s">
        <v>869</v>
      </c>
      <c r="AL134" s="56">
        <v>24</v>
      </c>
      <c r="AM134" s="55">
        <v>45348.260276388886</v>
      </c>
      <c r="AN134" s="55" t="s">
        <v>879</v>
      </c>
      <c r="AO134" s="27">
        <f t="shared" si="23"/>
        <v>274</v>
      </c>
      <c r="AP134" s="27" t="s">
        <v>871</v>
      </c>
      <c r="AQ134" s="55" t="s">
        <v>943</v>
      </c>
      <c r="AR134" s="55" t="s">
        <v>944</v>
      </c>
      <c r="AS134" s="12"/>
      <c r="AT134" s="12"/>
      <c r="AU134" s="12"/>
      <c r="AV134" s="12"/>
    </row>
    <row r="135" spans="1:48" x14ac:dyDescent="0.25">
      <c r="A135" s="26">
        <v>307</v>
      </c>
      <c r="B135" s="26" t="s">
        <v>787</v>
      </c>
      <c r="C135" s="27" t="s">
        <v>383</v>
      </c>
      <c r="D135" s="26" t="s">
        <v>114</v>
      </c>
      <c r="E135" s="26" t="s">
        <v>321</v>
      </c>
      <c r="F135" s="26" t="s">
        <v>322</v>
      </c>
      <c r="G135" s="30" t="s">
        <v>323</v>
      </c>
      <c r="H135" s="26" t="s">
        <v>324</v>
      </c>
      <c r="I135" s="26" t="s">
        <v>325</v>
      </c>
      <c r="J135" s="26" t="s">
        <v>326</v>
      </c>
      <c r="K135" s="30" t="s">
        <v>866</v>
      </c>
      <c r="L135" s="30" t="s">
        <v>889</v>
      </c>
      <c r="M135" s="28">
        <v>5</v>
      </c>
      <c r="N135" s="28">
        <v>2</v>
      </c>
      <c r="O135" s="29">
        <f t="shared" si="16"/>
        <v>40</v>
      </c>
      <c r="P135" s="28">
        <v>0</v>
      </c>
      <c r="Q135" s="28">
        <v>0</v>
      </c>
      <c r="R135" s="41" t="e">
        <f t="shared" si="17"/>
        <v>#DIV/0!</v>
      </c>
      <c r="S135" s="28">
        <v>0</v>
      </c>
      <c r="T135" s="28">
        <v>0</v>
      </c>
      <c r="U135" s="41" t="e">
        <f t="shared" si="18"/>
        <v>#DIV/0!</v>
      </c>
      <c r="V135" s="28">
        <v>0</v>
      </c>
      <c r="W135" s="28">
        <v>0</v>
      </c>
      <c r="X135" s="41" t="e">
        <f t="shared" si="19"/>
        <v>#DIV/0!</v>
      </c>
      <c r="Y135" s="28">
        <v>1</v>
      </c>
      <c r="Z135" s="28">
        <v>1</v>
      </c>
      <c r="AA135" s="41">
        <f t="shared" si="20"/>
        <v>100</v>
      </c>
      <c r="AB135" s="28">
        <v>4</v>
      </c>
      <c r="AC135" s="28">
        <v>1</v>
      </c>
      <c r="AD135" s="41">
        <f t="shared" si="21"/>
        <v>25</v>
      </c>
      <c r="AE135" s="28">
        <v>0</v>
      </c>
      <c r="AF135" s="28">
        <v>0</v>
      </c>
      <c r="AG135" s="41" t="e">
        <f t="shared" si="22"/>
        <v>#DIV/0!</v>
      </c>
      <c r="AH135" s="28">
        <v>1</v>
      </c>
      <c r="AI135" s="30" t="s">
        <v>900</v>
      </c>
      <c r="AJ135" s="26" t="s">
        <v>51</v>
      </c>
      <c r="AK135" s="55" t="s">
        <v>890</v>
      </c>
      <c r="AL135" s="56">
        <v>4</v>
      </c>
      <c r="AM135" s="55">
        <v>45351.283446979163</v>
      </c>
      <c r="AN135" s="55" t="s">
        <v>915</v>
      </c>
      <c r="AO135" s="27">
        <f t="shared" si="23"/>
        <v>307</v>
      </c>
      <c r="AP135" s="27" t="s">
        <v>871</v>
      </c>
      <c r="AQ135" s="55" t="s">
        <v>872</v>
      </c>
      <c r="AR135" s="55" t="s">
        <v>872</v>
      </c>
      <c r="AS135" s="12"/>
      <c r="AT135" s="12"/>
      <c r="AU135" s="12"/>
      <c r="AV135" s="12"/>
    </row>
    <row r="136" spans="1:48" x14ac:dyDescent="0.25">
      <c r="A136" s="26">
        <v>273</v>
      </c>
      <c r="B136" s="26" t="s">
        <v>788</v>
      </c>
      <c r="C136" s="27" t="s">
        <v>384</v>
      </c>
      <c r="D136" s="26" t="s">
        <v>385</v>
      </c>
      <c r="E136" s="26" t="s">
        <v>335</v>
      </c>
      <c r="F136" s="26" t="s">
        <v>336</v>
      </c>
      <c r="G136" s="30" t="s">
        <v>336</v>
      </c>
      <c r="H136" s="26" t="s">
        <v>331</v>
      </c>
      <c r="I136" s="26" t="s">
        <v>332</v>
      </c>
      <c r="J136" s="26" t="s">
        <v>326</v>
      </c>
      <c r="K136" s="30" t="s">
        <v>866</v>
      </c>
      <c r="L136" s="30" t="s">
        <v>942</v>
      </c>
      <c r="M136" s="28">
        <v>49</v>
      </c>
      <c r="N136" s="28">
        <v>19</v>
      </c>
      <c r="O136" s="29">
        <f t="shared" si="16"/>
        <v>38.775510204081634</v>
      </c>
      <c r="P136" s="28">
        <v>1</v>
      </c>
      <c r="Q136" s="28">
        <v>1</v>
      </c>
      <c r="R136" s="41">
        <f t="shared" si="17"/>
        <v>100</v>
      </c>
      <c r="S136" s="28">
        <v>2</v>
      </c>
      <c r="T136" s="28">
        <v>0</v>
      </c>
      <c r="U136" s="41">
        <f t="shared" si="18"/>
        <v>0</v>
      </c>
      <c r="V136" s="28">
        <v>1</v>
      </c>
      <c r="W136" s="28">
        <v>1</v>
      </c>
      <c r="X136" s="41">
        <f t="shared" si="19"/>
        <v>100</v>
      </c>
      <c r="Y136" s="28">
        <v>21</v>
      </c>
      <c r="Z136" s="28">
        <v>9</v>
      </c>
      <c r="AA136" s="41">
        <f t="shared" si="20"/>
        <v>42.857142857142854</v>
      </c>
      <c r="AB136" s="28">
        <v>2</v>
      </c>
      <c r="AC136" s="28">
        <v>0</v>
      </c>
      <c r="AD136" s="41">
        <f t="shared" si="21"/>
        <v>0</v>
      </c>
      <c r="AE136" s="28">
        <v>22</v>
      </c>
      <c r="AF136" s="28">
        <v>8</v>
      </c>
      <c r="AG136" s="41">
        <f t="shared" si="22"/>
        <v>36.363636363636367</v>
      </c>
      <c r="AH136" s="28">
        <v>0</v>
      </c>
      <c r="AI136" s="30" t="s">
        <v>868</v>
      </c>
      <c r="AJ136" s="26" t="s">
        <v>51</v>
      </c>
      <c r="AK136" s="55" t="s">
        <v>869</v>
      </c>
      <c r="AL136" s="56">
        <v>40</v>
      </c>
      <c r="AM136" s="55">
        <v>45348.257189282405</v>
      </c>
      <c r="AN136" s="55" t="s">
        <v>879</v>
      </c>
      <c r="AO136" s="27">
        <f t="shared" si="23"/>
        <v>273</v>
      </c>
      <c r="AP136" s="27">
        <v>0</v>
      </c>
      <c r="AQ136" s="55" t="s">
        <v>943</v>
      </c>
      <c r="AR136" s="55" t="s">
        <v>944</v>
      </c>
      <c r="AS136" s="12"/>
      <c r="AT136" s="12"/>
      <c r="AU136" s="12"/>
      <c r="AV136" s="12"/>
    </row>
    <row r="137" spans="1:48" x14ac:dyDescent="0.25">
      <c r="A137" s="26">
        <v>265</v>
      </c>
      <c r="B137" s="26" t="s">
        <v>789</v>
      </c>
      <c r="C137" s="27" t="s">
        <v>386</v>
      </c>
      <c r="D137" s="26" t="s">
        <v>387</v>
      </c>
      <c r="E137" s="26" t="s">
        <v>329</v>
      </c>
      <c r="F137" s="26" t="s">
        <v>330</v>
      </c>
      <c r="G137" s="30" t="s">
        <v>330</v>
      </c>
      <c r="H137" s="26" t="s">
        <v>331</v>
      </c>
      <c r="I137" s="26" t="s">
        <v>332</v>
      </c>
      <c r="J137" s="26" t="s">
        <v>326</v>
      </c>
      <c r="K137" s="30" t="s">
        <v>866</v>
      </c>
      <c r="L137" s="30" t="s">
        <v>942</v>
      </c>
      <c r="M137" s="28">
        <v>69</v>
      </c>
      <c r="N137" s="28">
        <v>26</v>
      </c>
      <c r="O137" s="29">
        <f t="shared" si="16"/>
        <v>37.681159420289859</v>
      </c>
      <c r="P137" s="28">
        <v>3</v>
      </c>
      <c r="Q137" s="28">
        <v>1</v>
      </c>
      <c r="R137" s="41">
        <f t="shared" si="17"/>
        <v>33.333333333333329</v>
      </c>
      <c r="S137" s="28">
        <v>2</v>
      </c>
      <c r="T137" s="28">
        <v>1</v>
      </c>
      <c r="U137" s="41">
        <f t="shared" si="18"/>
        <v>50</v>
      </c>
      <c r="V137" s="28">
        <v>0</v>
      </c>
      <c r="W137" s="28">
        <v>0</v>
      </c>
      <c r="X137" s="41" t="e">
        <f t="shared" si="19"/>
        <v>#DIV/0!</v>
      </c>
      <c r="Y137" s="28">
        <v>25</v>
      </c>
      <c r="Z137" s="28">
        <v>9</v>
      </c>
      <c r="AA137" s="41">
        <f t="shared" si="20"/>
        <v>36</v>
      </c>
      <c r="AB137" s="28">
        <v>3</v>
      </c>
      <c r="AC137" s="28">
        <v>3</v>
      </c>
      <c r="AD137" s="41">
        <f t="shared" si="21"/>
        <v>100</v>
      </c>
      <c r="AE137" s="28">
        <v>36</v>
      </c>
      <c r="AF137" s="28">
        <v>12</v>
      </c>
      <c r="AG137" s="41">
        <f t="shared" si="22"/>
        <v>33.333333333333329</v>
      </c>
      <c r="AH137" s="28">
        <v>0</v>
      </c>
      <c r="AI137" s="30" t="s">
        <v>868</v>
      </c>
      <c r="AJ137" s="26" t="s">
        <v>51</v>
      </c>
      <c r="AK137" s="55" t="s">
        <v>869</v>
      </c>
      <c r="AL137" s="56">
        <v>170</v>
      </c>
      <c r="AM137" s="55">
        <v>45348.21190209491</v>
      </c>
      <c r="AN137" s="55" t="s">
        <v>879</v>
      </c>
      <c r="AO137" s="27">
        <f t="shared" si="23"/>
        <v>265</v>
      </c>
      <c r="AP137" s="27" t="s">
        <v>871</v>
      </c>
      <c r="AQ137" s="55" t="s">
        <v>943</v>
      </c>
      <c r="AR137" s="55" t="s">
        <v>944</v>
      </c>
      <c r="AS137" s="12"/>
      <c r="AT137" s="12"/>
      <c r="AU137" s="12"/>
      <c r="AV137" s="12"/>
    </row>
    <row r="138" spans="1:48" x14ac:dyDescent="0.25">
      <c r="A138" s="26">
        <v>260</v>
      </c>
      <c r="B138" s="26" t="s">
        <v>790</v>
      </c>
      <c r="C138" s="27" t="s">
        <v>388</v>
      </c>
      <c r="D138" s="26" t="s">
        <v>389</v>
      </c>
      <c r="E138" s="26" t="s">
        <v>329</v>
      </c>
      <c r="F138" s="26" t="s">
        <v>330</v>
      </c>
      <c r="G138" s="30" t="s">
        <v>330</v>
      </c>
      <c r="H138" s="26" t="s">
        <v>331</v>
      </c>
      <c r="I138" s="26" t="s">
        <v>332</v>
      </c>
      <c r="J138" s="26" t="s">
        <v>326</v>
      </c>
      <c r="K138" s="30" t="s">
        <v>866</v>
      </c>
      <c r="L138" s="30" t="s">
        <v>942</v>
      </c>
      <c r="M138" s="28">
        <v>16</v>
      </c>
      <c r="N138" s="28">
        <v>6</v>
      </c>
      <c r="O138" s="29">
        <f t="shared" si="16"/>
        <v>37.5</v>
      </c>
      <c r="P138" s="28">
        <v>1</v>
      </c>
      <c r="Q138" s="28">
        <v>0</v>
      </c>
      <c r="R138" s="41">
        <f t="shared" si="17"/>
        <v>0</v>
      </c>
      <c r="S138" s="28">
        <v>0</v>
      </c>
      <c r="T138" s="28">
        <v>0</v>
      </c>
      <c r="U138" s="41" t="e">
        <f t="shared" si="18"/>
        <v>#DIV/0!</v>
      </c>
      <c r="V138" s="28">
        <v>0</v>
      </c>
      <c r="W138" s="28">
        <v>0</v>
      </c>
      <c r="X138" s="41" t="e">
        <f t="shared" si="19"/>
        <v>#DIV/0!</v>
      </c>
      <c r="Y138" s="28">
        <v>5</v>
      </c>
      <c r="Z138" s="28">
        <v>1</v>
      </c>
      <c r="AA138" s="41">
        <f t="shared" si="20"/>
        <v>20</v>
      </c>
      <c r="AB138" s="28">
        <v>0</v>
      </c>
      <c r="AC138" s="28">
        <v>0</v>
      </c>
      <c r="AD138" s="41" t="e">
        <f t="shared" si="21"/>
        <v>#DIV/0!</v>
      </c>
      <c r="AE138" s="28">
        <v>10</v>
      </c>
      <c r="AF138" s="28">
        <v>5</v>
      </c>
      <c r="AG138" s="41">
        <f t="shared" si="22"/>
        <v>50</v>
      </c>
      <c r="AH138" s="28">
        <v>0</v>
      </c>
      <c r="AI138" s="30" t="s">
        <v>868</v>
      </c>
      <c r="AJ138" s="26" t="s">
        <v>51</v>
      </c>
      <c r="AK138" s="55" t="s">
        <v>869</v>
      </c>
      <c r="AL138" s="56">
        <v>12</v>
      </c>
      <c r="AM138" s="55">
        <v>45348.203301782407</v>
      </c>
      <c r="AN138" s="55" t="s">
        <v>879</v>
      </c>
      <c r="AO138" s="27">
        <f t="shared" si="23"/>
        <v>260</v>
      </c>
      <c r="AP138" s="27" t="s">
        <v>871</v>
      </c>
      <c r="AQ138" s="55" t="s">
        <v>943</v>
      </c>
      <c r="AR138" s="55" t="s">
        <v>944</v>
      </c>
      <c r="AS138" s="12"/>
      <c r="AT138" s="12"/>
      <c r="AU138" s="12"/>
      <c r="AV138" s="12"/>
    </row>
    <row r="139" spans="1:48" x14ac:dyDescent="0.25">
      <c r="A139" s="26">
        <v>75</v>
      </c>
      <c r="B139" s="26" t="s">
        <v>688</v>
      </c>
      <c r="C139" s="27" t="s">
        <v>390</v>
      </c>
      <c r="D139" s="26" t="s">
        <v>114</v>
      </c>
      <c r="E139" s="26" t="s">
        <v>321</v>
      </c>
      <c r="F139" s="26" t="s">
        <v>322</v>
      </c>
      <c r="G139" s="30" t="s">
        <v>378</v>
      </c>
      <c r="H139" s="26" t="s">
        <v>324</v>
      </c>
      <c r="I139" s="26" t="s">
        <v>325</v>
      </c>
      <c r="J139" s="26" t="s">
        <v>326</v>
      </c>
      <c r="K139" s="30" t="s">
        <v>866</v>
      </c>
      <c r="L139" s="30" t="s">
        <v>889</v>
      </c>
      <c r="M139" s="28">
        <v>708</v>
      </c>
      <c r="N139" s="28">
        <v>264</v>
      </c>
      <c r="O139" s="29">
        <f t="shared" si="16"/>
        <v>37.288135593220339</v>
      </c>
      <c r="P139" s="28">
        <v>102</v>
      </c>
      <c r="Q139" s="28">
        <v>44</v>
      </c>
      <c r="R139" s="41">
        <f t="shared" si="17"/>
        <v>43.137254901960787</v>
      </c>
      <c r="S139" s="28">
        <v>104</v>
      </c>
      <c r="T139" s="28">
        <v>0</v>
      </c>
      <c r="U139" s="41">
        <f t="shared" si="18"/>
        <v>0</v>
      </c>
      <c r="V139" s="28">
        <v>308</v>
      </c>
      <c r="W139" s="28">
        <v>124</v>
      </c>
      <c r="X139" s="41">
        <f t="shared" si="19"/>
        <v>40.259740259740262</v>
      </c>
      <c r="Y139" s="28">
        <v>108</v>
      </c>
      <c r="Z139" s="28">
        <v>44</v>
      </c>
      <c r="AA139" s="41">
        <f t="shared" si="20"/>
        <v>40.74074074074074</v>
      </c>
      <c r="AB139" s="28">
        <v>0</v>
      </c>
      <c r="AC139" s="28">
        <v>0</v>
      </c>
      <c r="AD139" s="41" t="e">
        <f t="shared" si="21"/>
        <v>#DIV/0!</v>
      </c>
      <c r="AE139" s="28">
        <v>86</v>
      </c>
      <c r="AF139" s="28">
        <v>52</v>
      </c>
      <c r="AG139" s="41">
        <f t="shared" si="22"/>
        <v>60.465116279069761</v>
      </c>
      <c r="AH139" s="28">
        <v>18</v>
      </c>
      <c r="AI139" s="30" t="s">
        <v>868</v>
      </c>
      <c r="AJ139" s="26" t="s">
        <v>51</v>
      </c>
      <c r="AK139" s="55" t="s">
        <v>890</v>
      </c>
      <c r="AL139" s="56">
        <v>252</v>
      </c>
      <c r="AM139" s="55">
        <v>45264.584573032407</v>
      </c>
      <c r="AN139" s="55" t="s">
        <v>931</v>
      </c>
      <c r="AO139" s="27">
        <f t="shared" si="23"/>
        <v>75</v>
      </c>
      <c r="AP139" s="27" t="e">
        <v>#N/A</v>
      </c>
      <c r="AQ139" s="55" t="s">
        <v>874</v>
      </c>
      <c r="AR139" s="55" t="s">
        <v>947</v>
      </c>
      <c r="AS139" s="12"/>
      <c r="AT139" s="12"/>
      <c r="AU139" s="12"/>
      <c r="AV139" s="12"/>
    </row>
    <row r="140" spans="1:48" x14ac:dyDescent="0.25">
      <c r="A140" s="26">
        <v>421</v>
      </c>
      <c r="B140" s="26" t="s">
        <v>791</v>
      </c>
      <c r="C140" s="27" t="s">
        <v>391</v>
      </c>
      <c r="D140" s="26" t="s">
        <v>392</v>
      </c>
      <c r="E140" s="26" t="s">
        <v>339</v>
      </c>
      <c r="F140" s="26" t="s">
        <v>340</v>
      </c>
      <c r="G140" s="30" t="s">
        <v>340</v>
      </c>
      <c r="H140" s="26" t="s">
        <v>324</v>
      </c>
      <c r="I140" s="26" t="s">
        <v>325</v>
      </c>
      <c r="J140" s="26" t="s">
        <v>326</v>
      </c>
      <c r="K140" s="30" t="s">
        <v>866</v>
      </c>
      <c r="L140" s="30" t="s">
        <v>889</v>
      </c>
      <c r="M140" s="28">
        <v>70</v>
      </c>
      <c r="N140" s="28">
        <v>25</v>
      </c>
      <c r="O140" s="29">
        <f t="shared" si="16"/>
        <v>35.714285714285715</v>
      </c>
      <c r="P140" s="28">
        <v>2</v>
      </c>
      <c r="Q140" s="28">
        <v>2</v>
      </c>
      <c r="R140" s="41">
        <f t="shared" si="17"/>
        <v>100</v>
      </c>
      <c r="S140" s="28">
        <v>1</v>
      </c>
      <c r="T140" s="28">
        <v>1</v>
      </c>
      <c r="U140" s="41">
        <f t="shared" si="18"/>
        <v>100</v>
      </c>
      <c r="V140" s="28">
        <v>0</v>
      </c>
      <c r="W140" s="28">
        <v>0</v>
      </c>
      <c r="X140" s="41" t="e">
        <f t="shared" si="19"/>
        <v>#DIV/0!</v>
      </c>
      <c r="Y140" s="28">
        <v>33</v>
      </c>
      <c r="Z140" s="28">
        <v>12</v>
      </c>
      <c r="AA140" s="41">
        <f t="shared" si="20"/>
        <v>36.363636363636367</v>
      </c>
      <c r="AB140" s="28">
        <v>3</v>
      </c>
      <c r="AC140" s="28">
        <v>0</v>
      </c>
      <c r="AD140" s="41">
        <f t="shared" si="21"/>
        <v>0</v>
      </c>
      <c r="AE140" s="28">
        <v>31</v>
      </c>
      <c r="AF140" s="28">
        <v>10</v>
      </c>
      <c r="AG140" s="41">
        <f t="shared" si="22"/>
        <v>32.258064516129032</v>
      </c>
      <c r="AH140" s="28">
        <v>0</v>
      </c>
      <c r="AI140" s="30" t="s">
        <v>868</v>
      </c>
      <c r="AJ140" s="26" t="s">
        <v>51</v>
      </c>
      <c r="AK140" s="55" t="s">
        <v>869</v>
      </c>
      <c r="AL140" s="56">
        <v>36</v>
      </c>
      <c r="AM140" s="55">
        <v>45356.183591898145</v>
      </c>
      <c r="AN140" s="55" t="s">
        <v>941</v>
      </c>
      <c r="AO140" s="27">
        <f t="shared" si="23"/>
        <v>421</v>
      </c>
      <c r="AP140" s="27" t="s">
        <v>871</v>
      </c>
      <c r="AQ140" s="55" t="s">
        <v>877</v>
      </c>
      <c r="AR140" s="55" t="s">
        <v>948</v>
      </c>
      <c r="AS140" s="12"/>
      <c r="AT140" s="12"/>
      <c r="AU140" s="12"/>
      <c r="AV140" s="12"/>
    </row>
    <row r="141" spans="1:48" x14ac:dyDescent="0.25">
      <c r="A141" s="26">
        <v>384</v>
      </c>
      <c r="B141" s="26" t="s">
        <v>792</v>
      </c>
      <c r="C141" s="27" t="s">
        <v>393</v>
      </c>
      <c r="D141" s="26" t="s">
        <v>394</v>
      </c>
      <c r="E141" s="26" t="s">
        <v>339</v>
      </c>
      <c r="F141" s="26" t="s">
        <v>340</v>
      </c>
      <c r="G141" s="30" t="s">
        <v>340</v>
      </c>
      <c r="H141" s="26" t="s">
        <v>324</v>
      </c>
      <c r="I141" s="26" t="s">
        <v>325</v>
      </c>
      <c r="J141" s="26" t="s">
        <v>326</v>
      </c>
      <c r="K141" s="30" t="s">
        <v>866</v>
      </c>
      <c r="L141" s="30" t="s">
        <v>889</v>
      </c>
      <c r="M141" s="28">
        <v>76</v>
      </c>
      <c r="N141" s="28">
        <v>26</v>
      </c>
      <c r="O141" s="29">
        <f t="shared" si="16"/>
        <v>34.210526315789473</v>
      </c>
      <c r="P141" s="28">
        <v>1</v>
      </c>
      <c r="Q141" s="28">
        <v>0</v>
      </c>
      <c r="R141" s="41">
        <f t="shared" si="17"/>
        <v>0</v>
      </c>
      <c r="S141" s="28">
        <v>16</v>
      </c>
      <c r="T141" s="28">
        <v>2</v>
      </c>
      <c r="U141" s="41">
        <f t="shared" si="18"/>
        <v>12.5</v>
      </c>
      <c r="V141" s="28">
        <v>2</v>
      </c>
      <c r="W141" s="28">
        <v>0</v>
      </c>
      <c r="X141" s="41">
        <f t="shared" si="19"/>
        <v>0</v>
      </c>
      <c r="Y141" s="28">
        <v>0</v>
      </c>
      <c r="Z141" s="28">
        <v>0</v>
      </c>
      <c r="AA141" s="41" t="e">
        <f t="shared" si="20"/>
        <v>#DIV/0!</v>
      </c>
      <c r="AB141" s="28">
        <v>31</v>
      </c>
      <c r="AC141" s="28">
        <v>0</v>
      </c>
      <c r="AD141" s="41">
        <f t="shared" si="21"/>
        <v>0</v>
      </c>
      <c r="AE141" s="28">
        <v>26</v>
      </c>
      <c r="AF141" s="28">
        <v>24</v>
      </c>
      <c r="AG141" s="41">
        <f t="shared" si="22"/>
        <v>92.307692307692307</v>
      </c>
      <c r="AH141" s="28" t="s">
        <v>114</v>
      </c>
      <c r="AI141" s="30" t="s">
        <v>868</v>
      </c>
      <c r="AJ141" s="26" t="s">
        <v>51</v>
      </c>
      <c r="AK141" s="55" t="s">
        <v>869</v>
      </c>
      <c r="AL141" s="56">
        <v>30</v>
      </c>
      <c r="AM141" s="55">
        <v>45355.245232581015</v>
      </c>
      <c r="AN141" s="55" t="s">
        <v>918</v>
      </c>
      <c r="AO141" s="27">
        <f t="shared" si="23"/>
        <v>384</v>
      </c>
      <c r="AP141" s="27" t="s">
        <v>871</v>
      </c>
      <c r="AQ141" s="55" t="s">
        <v>872</v>
      </c>
      <c r="AR141" s="55" t="s">
        <v>872</v>
      </c>
      <c r="AS141" s="12"/>
      <c r="AT141" s="12"/>
      <c r="AU141" s="12"/>
      <c r="AV141" s="12"/>
    </row>
    <row r="142" spans="1:48" x14ac:dyDescent="0.25">
      <c r="A142" s="26">
        <v>460</v>
      </c>
      <c r="B142" s="26" t="s">
        <v>793</v>
      </c>
      <c r="C142" s="27" t="s">
        <v>395</v>
      </c>
      <c r="D142" s="26" t="s">
        <v>114</v>
      </c>
      <c r="E142" s="26" t="s">
        <v>339</v>
      </c>
      <c r="F142" s="26" t="s">
        <v>340</v>
      </c>
      <c r="G142" s="30" t="s">
        <v>340</v>
      </c>
      <c r="H142" s="26" t="s">
        <v>324</v>
      </c>
      <c r="I142" s="26" t="s">
        <v>325</v>
      </c>
      <c r="J142" s="26" t="s">
        <v>326</v>
      </c>
      <c r="K142" s="30" t="s">
        <v>866</v>
      </c>
      <c r="L142" s="30" t="s">
        <v>889</v>
      </c>
      <c r="M142" s="28">
        <v>83</v>
      </c>
      <c r="N142" s="28">
        <v>26</v>
      </c>
      <c r="O142" s="29">
        <f t="shared" si="16"/>
        <v>31.325301204819279</v>
      </c>
      <c r="P142" s="28">
        <v>3</v>
      </c>
      <c r="Q142" s="28">
        <v>1</v>
      </c>
      <c r="R142" s="41">
        <f t="shared" si="17"/>
        <v>33.333333333333329</v>
      </c>
      <c r="S142" s="28">
        <v>0</v>
      </c>
      <c r="T142" s="28">
        <v>0</v>
      </c>
      <c r="U142" s="41" t="e">
        <f t="shared" si="18"/>
        <v>#DIV/0!</v>
      </c>
      <c r="V142" s="28">
        <v>56</v>
      </c>
      <c r="W142" s="28">
        <v>16</v>
      </c>
      <c r="X142" s="41">
        <f t="shared" si="19"/>
        <v>28.571428571428569</v>
      </c>
      <c r="Y142" s="28">
        <v>22</v>
      </c>
      <c r="Z142" s="28">
        <v>7</v>
      </c>
      <c r="AA142" s="41">
        <f t="shared" si="20"/>
        <v>31.818181818181817</v>
      </c>
      <c r="AB142" s="28">
        <v>2</v>
      </c>
      <c r="AC142" s="28">
        <v>2</v>
      </c>
      <c r="AD142" s="41">
        <f t="shared" si="21"/>
        <v>100</v>
      </c>
      <c r="AE142" s="28">
        <v>0</v>
      </c>
      <c r="AF142" s="28">
        <v>0</v>
      </c>
      <c r="AG142" s="41" t="e">
        <f t="shared" si="22"/>
        <v>#DIV/0!</v>
      </c>
      <c r="AH142" s="28">
        <v>0</v>
      </c>
      <c r="AI142" s="30" t="s">
        <v>868</v>
      </c>
      <c r="AJ142" s="26" t="s">
        <v>51</v>
      </c>
      <c r="AK142" s="55" t="s">
        <v>869</v>
      </c>
      <c r="AL142" s="56">
        <v>34</v>
      </c>
      <c r="AM142" s="55">
        <v>45358.168365300924</v>
      </c>
      <c r="AN142" s="55" t="s">
        <v>949</v>
      </c>
      <c r="AO142" s="27">
        <f t="shared" si="23"/>
        <v>460</v>
      </c>
      <c r="AP142" s="27" t="s">
        <v>871</v>
      </c>
      <c r="AQ142" s="55" t="s">
        <v>950</v>
      </c>
      <c r="AR142" s="55" t="s">
        <v>905</v>
      </c>
      <c r="AS142" s="12"/>
      <c r="AT142" s="12"/>
      <c r="AU142" s="12"/>
      <c r="AV142" s="12"/>
    </row>
    <row r="143" spans="1:48" x14ac:dyDescent="0.25">
      <c r="A143" s="26">
        <v>238</v>
      </c>
      <c r="B143" s="26" t="s">
        <v>794</v>
      </c>
      <c r="C143" s="27" t="s">
        <v>396</v>
      </c>
      <c r="D143" s="26" t="s">
        <v>397</v>
      </c>
      <c r="E143" s="26" t="s">
        <v>339</v>
      </c>
      <c r="F143" s="26" t="s">
        <v>340</v>
      </c>
      <c r="G143" s="30" t="s">
        <v>340</v>
      </c>
      <c r="H143" s="26" t="s">
        <v>324</v>
      </c>
      <c r="I143" s="26" t="s">
        <v>325</v>
      </c>
      <c r="J143" s="26" t="s">
        <v>326</v>
      </c>
      <c r="K143" s="30" t="s">
        <v>866</v>
      </c>
      <c r="L143" s="30" t="s">
        <v>889</v>
      </c>
      <c r="M143" s="28">
        <v>40</v>
      </c>
      <c r="N143" s="28">
        <v>12</v>
      </c>
      <c r="O143" s="29">
        <f t="shared" si="16"/>
        <v>30</v>
      </c>
      <c r="P143" s="28">
        <v>4</v>
      </c>
      <c r="Q143" s="28">
        <v>2</v>
      </c>
      <c r="R143" s="41">
        <f t="shared" si="17"/>
        <v>50</v>
      </c>
      <c r="S143" s="28">
        <v>0</v>
      </c>
      <c r="T143" s="28">
        <v>0</v>
      </c>
      <c r="U143" s="41" t="e">
        <f t="shared" si="18"/>
        <v>#DIV/0!</v>
      </c>
      <c r="V143" s="28">
        <v>16</v>
      </c>
      <c r="W143" s="28">
        <v>2</v>
      </c>
      <c r="X143" s="41">
        <f t="shared" si="19"/>
        <v>12.5</v>
      </c>
      <c r="Y143" s="28">
        <v>16</v>
      </c>
      <c r="Z143" s="28">
        <v>8</v>
      </c>
      <c r="AA143" s="41">
        <f t="shared" si="20"/>
        <v>50</v>
      </c>
      <c r="AB143" s="28">
        <v>4</v>
      </c>
      <c r="AC143" s="28">
        <v>0</v>
      </c>
      <c r="AD143" s="41">
        <f t="shared" si="21"/>
        <v>0</v>
      </c>
      <c r="AE143" s="28">
        <v>0</v>
      </c>
      <c r="AF143" s="28">
        <v>0</v>
      </c>
      <c r="AG143" s="41" t="e">
        <f t="shared" si="22"/>
        <v>#DIV/0!</v>
      </c>
      <c r="AH143" s="28" t="s">
        <v>114</v>
      </c>
      <c r="AI143" s="30" t="s">
        <v>868</v>
      </c>
      <c r="AJ143" s="26" t="s">
        <v>51</v>
      </c>
      <c r="AK143" s="55" t="s">
        <v>869</v>
      </c>
      <c r="AL143" s="56">
        <v>34</v>
      </c>
      <c r="AM143" s="55">
        <v>45345.206720891205</v>
      </c>
      <c r="AN143" s="55" t="s">
        <v>891</v>
      </c>
      <c r="AO143" s="27">
        <f t="shared" si="23"/>
        <v>238</v>
      </c>
      <c r="AP143" s="27" t="s">
        <v>871</v>
      </c>
      <c r="AQ143" s="55" t="s">
        <v>872</v>
      </c>
      <c r="AR143" s="55" t="s">
        <v>882</v>
      </c>
      <c r="AS143" s="12"/>
      <c r="AT143" s="12"/>
      <c r="AU143" s="12"/>
      <c r="AV143" s="12"/>
    </row>
    <row r="144" spans="1:48" x14ac:dyDescent="0.25">
      <c r="A144" s="26">
        <v>482</v>
      </c>
      <c r="B144" s="26" t="s">
        <v>795</v>
      </c>
      <c r="C144" s="27" t="s">
        <v>398</v>
      </c>
      <c r="D144" s="26" t="s">
        <v>399</v>
      </c>
      <c r="E144" s="26" t="s">
        <v>321</v>
      </c>
      <c r="F144" s="26" t="s">
        <v>322</v>
      </c>
      <c r="G144" s="30" t="s">
        <v>378</v>
      </c>
      <c r="H144" s="26" t="s">
        <v>324</v>
      </c>
      <c r="I144" s="26" t="s">
        <v>325</v>
      </c>
      <c r="J144" s="26" t="s">
        <v>326</v>
      </c>
      <c r="K144" s="30" t="s">
        <v>866</v>
      </c>
      <c r="L144" s="30" t="s">
        <v>889</v>
      </c>
      <c r="M144" s="28">
        <v>195</v>
      </c>
      <c r="N144" s="28">
        <v>58</v>
      </c>
      <c r="O144" s="29">
        <f t="shared" si="16"/>
        <v>29.743589743589745</v>
      </c>
      <c r="P144" s="28">
        <v>13</v>
      </c>
      <c r="Q144" s="28">
        <v>5</v>
      </c>
      <c r="R144" s="41">
        <f t="shared" si="17"/>
        <v>38.461538461538467</v>
      </c>
      <c r="S144" s="28">
        <v>1</v>
      </c>
      <c r="T144" s="28">
        <v>0</v>
      </c>
      <c r="U144" s="41">
        <f t="shared" si="18"/>
        <v>0</v>
      </c>
      <c r="V144" s="28">
        <v>10</v>
      </c>
      <c r="W144" s="28">
        <v>6</v>
      </c>
      <c r="X144" s="41">
        <f t="shared" si="19"/>
        <v>60</v>
      </c>
      <c r="Y144" s="28">
        <v>66</v>
      </c>
      <c r="Z144" s="28">
        <v>16</v>
      </c>
      <c r="AA144" s="41">
        <f t="shared" si="20"/>
        <v>24.242424242424242</v>
      </c>
      <c r="AB144" s="28">
        <v>54</v>
      </c>
      <c r="AC144" s="28">
        <v>16</v>
      </c>
      <c r="AD144" s="41">
        <f t="shared" si="21"/>
        <v>29.629629629629626</v>
      </c>
      <c r="AE144" s="28">
        <v>51</v>
      </c>
      <c r="AF144" s="28">
        <v>15</v>
      </c>
      <c r="AG144" s="41">
        <f t="shared" si="22"/>
        <v>29.411764705882355</v>
      </c>
      <c r="AH144" s="28" t="s">
        <v>114</v>
      </c>
      <c r="AI144" s="30" t="s">
        <v>868</v>
      </c>
      <c r="AJ144" s="26" t="s">
        <v>51</v>
      </c>
      <c r="AK144" s="55" t="s">
        <v>869</v>
      </c>
      <c r="AL144" s="56">
        <v>101</v>
      </c>
      <c r="AM144" s="55">
        <v>45359.395680092595</v>
      </c>
      <c r="AN144" s="55" t="s">
        <v>896</v>
      </c>
      <c r="AO144" s="27">
        <f t="shared" si="23"/>
        <v>482</v>
      </c>
      <c r="AP144" s="27" t="s">
        <v>951</v>
      </c>
      <c r="AQ144" s="55" t="s">
        <v>872</v>
      </c>
      <c r="AR144" s="55" t="s">
        <v>916</v>
      </c>
      <c r="AS144" s="12"/>
      <c r="AT144" s="12"/>
      <c r="AU144" s="12"/>
      <c r="AV144" s="12"/>
    </row>
    <row r="145" spans="1:48" x14ac:dyDescent="0.25">
      <c r="A145" s="26">
        <v>140</v>
      </c>
      <c r="B145" s="26" t="s">
        <v>796</v>
      </c>
      <c r="C145" s="27" t="s">
        <v>400</v>
      </c>
      <c r="D145" s="26" t="s">
        <v>399</v>
      </c>
      <c r="E145" s="26" t="s">
        <v>321</v>
      </c>
      <c r="F145" s="26" t="s">
        <v>322</v>
      </c>
      <c r="G145" s="30" t="s">
        <v>378</v>
      </c>
      <c r="H145" s="26" t="s">
        <v>324</v>
      </c>
      <c r="I145" s="26" t="s">
        <v>325</v>
      </c>
      <c r="J145" s="26" t="s">
        <v>326</v>
      </c>
      <c r="K145" s="30" t="s">
        <v>866</v>
      </c>
      <c r="L145" s="30" t="s">
        <v>889</v>
      </c>
      <c r="M145" s="28">
        <v>200</v>
      </c>
      <c r="N145" s="28">
        <v>56</v>
      </c>
      <c r="O145" s="29">
        <f t="shared" si="16"/>
        <v>28.000000000000004</v>
      </c>
      <c r="P145" s="28">
        <v>13</v>
      </c>
      <c r="Q145" s="28">
        <v>5</v>
      </c>
      <c r="R145" s="41">
        <f t="shared" si="17"/>
        <v>38.461538461538467</v>
      </c>
      <c r="S145" s="28">
        <v>1</v>
      </c>
      <c r="T145" s="28">
        <v>0</v>
      </c>
      <c r="U145" s="41">
        <f t="shared" si="18"/>
        <v>0</v>
      </c>
      <c r="V145" s="28">
        <v>10</v>
      </c>
      <c r="W145" s="28">
        <v>6</v>
      </c>
      <c r="X145" s="41">
        <f t="shared" si="19"/>
        <v>60</v>
      </c>
      <c r="Y145" s="28">
        <v>66</v>
      </c>
      <c r="Z145" s="28">
        <v>16</v>
      </c>
      <c r="AA145" s="41">
        <f t="shared" si="20"/>
        <v>24.242424242424242</v>
      </c>
      <c r="AB145" s="28">
        <v>56</v>
      </c>
      <c r="AC145" s="28">
        <v>14</v>
      </c>
      <c r="AD145" s="41">
        <f t="shared" si="21"/>
        <v>25</v>
      </c>
      <c r="AE145" s="28">
        <v>54</v>
      </c>
      <c r="AF145" s="28">
        <v>15</v>
      </c>
      <c r="AG145" s="41">
        <f t="shared" si="22"/>
        <v>27.777777777777779</v>
      </c>
      <c r="AH145" s="28">
        <v>0</v>
      </c>
      <c r="AI145" s="30" t="s">
        <v>868</v>
      </c>
      <c r="AJ145" s="26" t="s">
        <v>51</v>
      </c>
      <c r="AK145" s="55" t="s">
        <v>869</v>
      </c>
      <c r="AL145" s="56">
        <v>102</v>
      </c>
      <c r="AM145" s="55">
        <v>45268.251743055553</v>
      </c>
      <c r="AN145" s="55" t="s">
        <v>899</v>
      </c>
      <c r="AO145" s="27">
        <f t="shared" si="23"/>
        <v>140</v>
      </c>
      <c r="AP145" s="27" t="s">
        <v>871</v>
      </c>
      <c r="AQ145" s="55" t="s">
        <v>872</v>
      </c>
      <c r="AR145" s="55" t="s">
        <v>882</v>
      </c>
      <c r="AS145" s="12"/>
      <c r="AT145" s="12"/>
      <c r="AU145" s="12"/>
      <c r="AV145" s="12"/>
    </row>
    <row r="146" spans="1:48" x14ac:dyDescent="0.25">
      <c r="A146" s="26">
        <v>257</v>
      </c>
      <c r="B146" s="26" t="s">
        <v>797</v>
      </c>
      <c r="C146" s="27" t="s">
        <v>401</v>
      </c>
      <c r="D146" s="26" t="s">
        <v>402</v>
      </c>
      <c r="E146" s="26" t="s">
        <v>329</v>
      </c>
      <c r="F146" s="26" t="s">
        <v>330</v>
      </c>
      <c r="G146" s="30" t="s">
        <v>330</v>
      </c>
      <c r="H146" s="26" t="s">
        <v>331</v>
      </c>
      <c r="I146" s="26" t="s">
        <v>332</v>
      </c>
      <c r="J146" s="26" t="s">
        <v>326</v>
      </c>
      <c r="K146" s="30" t="s">
        <v>866</v>
      </c>
      <c r="L146" s="30" t="s">
        <v>942</v>
      </c>
      <c r="M146" s="28">
        <v>50</v>
      </c>
      <c r="N146" s="28">
        <v>13</v>
      </c>
      <c r="O146" s="29">
        <f t="shared" si="16"/>
        <v>26</v>
      </c>
      <c r="P146" s="28">
        <v>2</v>
      </c>
      <c r="Q146" s="28">
        <v>1</v>
      </c>
      <c r="R146" s="41">
        <f t="shared" si="17"/>
        <v>50</v>
      </c>
      <c r="S146" s="28">
        <v>0</v>
      </c>
      <c r="T146" s="28">
        <v>0</v>
      </c>
      <c r="U146" s="41" t="e">
        <f t="shared" si="18"/>
        <v>#DIV/0!</v>
      </c>
      <c r="V146" s="28">
        <v>0</v>
      </c>
      <c r="W146" s="28">
        <v>0</v>
      </c>
      <c r="X146" s="41" t="e">
        <f t="shared" si="19"/>
        <v>#DIV/0!</v>
      </c>
      <c r="Y146" s="28">
        <v>11</v>
      </c>
      <c r="Z146" s="28">
        <v>3</v>
      </c>
      <c r="AA146" s="41">
        <f t="shared" si="20"/>
        <v>27.27272727272727</v>
      </c>
      <c r="AB146" s="28">
        <v>2</v>
      </c>
      <c r="AC146" s="28">
        <v>1</v>
      </c>
      <c r="AD146" s="41">
        <f t="shared" si="21"/>
        <v>50</v>
      </c>
      <c r="AE146" s="28">
        <v>35</v>
      </c>
      <c r="AF146" s="28">
        <v>8</v>
      </c>
      <c r="AG146" s="41">
        <f t="shared" si="22"/>
        <v>22.857142857142858</v>
      </c>
      <c r="AH146" s="28">
        <v>0</v>
      </c>
      <c r="AI146" s="30" t="s">
        <v>868</v>
      </c>
      <c r="AJ146" s="26" t="s">
        <v>51</v>
      </c>
      <c r="AK146" s="55" t="s">
        <v>869</v>
      </c>
      <c r="AL146" s="56">
        <v>34</v>
      </c>
      <c r="AM146" s="55">
        <v>45348.200341597221</v>
      </c>
      <c r="AN146" s="55" t="s">
        <v>879</v>
      </c>
      <c r="AO146" s="27">
        <f t="shared" si="23"/>
        <v>257</v>
      </c>
      <c r="AP146" s="27" t="s">
        <v>871</v>
      </c>
      <c r="AQ146" s="55" t="s">
        <v>943</v>
      </c>
      <c r="AR146" s="55" t="s">
        <v>944</v>
      </c>
      <c r="AS146" s="12"/>
      <c r="AT146" s="12"/>
      <c r="AU146" s="12"/>
      <c r="AV146" s="12"/>
    </row>
    <row r="147" spans="1:48" x14ac:dyDescent="0.25">
      <c r="A147" s="26">
        <v>271</v>
      </c>
      <c r="B147" s="26" t="s">
        <v>798</v>
      </c>
      <c r="C147" s="27" t="s">
        <v>403</v>
      </c>
      <c r="D147" s="26" t="s">
        <v>404</v>
      </c>
      <c r="E147" s="26" t="s">
        <v>335</v>
      </c>
      <c r="F147" s="26" t="s">
        <v>336</v>
      </c>
      <c r="G147" s="30" t="s">
        <v>336</v>
      </c>
      <c r="H147" s="26" t="s">
        <v>331</v>
      </c>
      <c r="I147" s="26" t="s">
        <v>332</v>
      </c>
      <c r="J147" s="26" t="s">
        <v>326</v>
      </c>
      <c r="K147" s="30" t="s">
        <v>866</v>
      </c>
      <c r="L147" s="30" t="s">
        <v>942</v>
      </c>
      <c r="M147" s="28">
        <v>44</v>
      </c>
      <c r="N147" s="28">
        <v>11</v>
      </c>
      <c r="O147" s="29">
        <f t="shared" si="16"/>
        <v>25</v>
      </c>
      <c r="P147" s="28">
        <v>2</v>
      </c>
      <c r="Q147" s="28">
        <v>2</v>
      </c>
      <c r="R147" s="41">
        <f t="shared" si="17"/>
        <v>100</v>
      </c>
      <c r="S147" s="28">
        <v>0</v>
      </c>
      <c r="T147" s="28">
        <v>0</v>
      </c>
      <c r="U147" s="41" t="e">
        <f t="shared" si="18"/>
        <v>#DIV/0!</v>
      </c>
      <c r="V147" s="28">
        <v>0</v>
      </c>
      <c r="W147" s="28">
        <v>0</v>
      </c>
      <c r="X147" s="41" t="e">
        <f t="shared" si="19"/>
        <v>#DIV/0!</v>
      </c>
      <c r="Y147" s="28">
        <v>14</v>
      </c>
      <c r="Z147" s="28">
        <v>3</v>
      </c>
      <c r="AA147" s="41">
        <f t="shared" si="20"/>
        <v>21.428571428571427</v>
      </c>
      <c r="AB147" s="28">
        <v>2</v>
      </c>
      <c r="AC147" s="28">
        <v>2</v>
      </c>
      <c r="AD147" s="41">
        <f t="shared" si="21"/>
        <v>100</v>
      </c>
      <c r="AE147" s="28">
        <v>26</v>
      </c>
      <c r="AF147" s="28">
        <v>4</v>
      </c>
      <c r="AG147" s="41">
        <f t="shared" si="22"/>
        <v>15.384615384615385</v>
      </c>
      <c r="AH147" s="28">
        <v>0</v>
      </c>
      <c r="AI147" s="30" t="s">
        <v>868</v>
      </c>
      <c r="AJ147" s="26" t="s">
        <v>51</v>
      </c>
      <c r="AK147" s="55" t="s">
        <v>869</v>
      </c>
      <c r="AL147" s="56">
        <v>33</v>
      </c>
      <c r="AM147" s="55">
        <v>45348.251852928239</v>
      </c>
      <c r="AN147" s="55" t="s">
        <v>879</v>
      </c>
      <c r="AO147" s="27">
        <f t="shared" si="23"/>
        <v>271</v>
      </c>
      <c r="AP147" s="27" t="s">
        <v>871</v>
      </c>
      <c r="AQ147" s="55" t="s">
        <v>943</v>
      </c>
      <c r="AR147" s="55" t="s">
        <v>944</v>
      </c>
      <c r="AS147" s="12"/>
      <c r="AT147" s="12"/>
      <c r="AU147" s="12"/>
      <c r="AV147" s="12"/>
    </row>
    <row r="148" spans="1:48" x14ac:dyDescent="0.25">
      <c r="A148" s="26">
        <v>348</v>
      </c>
      <c r="B148" s="26" t="s">
        <v>799</v>
      </c>
      <c r="C148" s="27" t="s">
        <v>405</v>
      </c>
      <c r="D148" s="26" t="s">
        <v>406</v>
      </c>
      <c r="E148" s="26" t="s">
        <v>339</v>
      </c>
      <c r="F148" s="26" t="s">
        <v>340</v>
      </c>
      <c r="G148" s="30" t="s">
        <v>340</v>
      </c>
      <c r="H148" s="26" t="s">
        <v>324</v>
      </c>
      <c r="I148" s="26" t="s">
        <v>325</v>
      </c>
      <c r="J148" s="26" t="s">
        <v>326</v>
      </c>
      <c r="K148" s="30" t="s">
        <v>866</v>
      </c>
      <c r="L148" s="30" t="s">
        <v>889</v>
      </c>
      <c r="M148" s="28">
        <v>12</v>
      </c>
      <c r="N148" s="28">
        <v>3</v>
      </c>
      <c r="O148" s="29">
        <f t="shared" si="16"/>
        <v>25</v>
      </c>
      <c r="P148" s="28">
        <v>0</v>
      </c>
      <c r="Q148" s="28">
        <v>0</v>
      </c>
      <c r="R148" s="41" t="e">
        <f t="shared" si="17"/>
        <v>#DIV/0!</v>
      </c>
      <c r="S148" s="28">
        <v>0</v>
      </c>
      <c r="T148" s="28">
        <v>0</v>
      </c>
      <c r="U148" s="41" t="e">
        <f t="shared" si="18"/>
        <v>#DIV/0!</v>
      </c>
      <c r="V148" s="28">
        <v>0</v>
      </c>
      <c r="W148" s="28">
        <v>0</v>
      </c>
      <c r="X148" s="41" t="e">
        <f t="shared" si="19"/>
        <v>#DIV/0!</v>
      </c>
      <c r="Y148" s="28">
        <v>9</v>
      </c>
      <c r="Z148" s="28">
        <v>3</v>
      </c>
      <c r="AA148" s="41">
        <f t="shared" si="20"/>
        <v>33.333333333333329</v>
      </c>
      <c r="AB148" s="28">
        <v>3</v>
      </c>
      <c r="AC148" s="28">
        <v>0</v>
      </c>
      <c r="AD148" s="41">
        <f t="shared" si="21"/>
        <v>0</v>
      </c>
      <c r="AE148" s="28">
        <v>0</v>
      </c>
      <c r="AF148" s="28">
        <v>0</v>
      </c>
      <c r="AG148" s="41" t="e">
        <f t="shared" si="22"/>
        <v>#DIV/0!</v>
      </c>
      <c r="AH148" s="28">
        <v>2</v>
      </c>
      <c r="AI148" s="30" t="s">
        <v>868</v>
      </c>
      <c r="AJ148" s="26" t="s">
        <v>51</v>
      </c>
      <c r="AK148" s="55" t="s">
        <v>887</v>
      </c>
      <c r="AL148" s="56">
        <v>9</v>
      </c>
      <c r="AM148" s="55">
        <v>45352.550008796294</v>
      </c>
      <c r="AN148" s="55" t="s">
        <v>910</v>
      </c>
      <c r="AO148" s="27">
        <f t="shared" si="23"/>
        <v>348</v>
      </c>
      <c r="AP148" s="27">
        <v>0</v>
      </c>
      <c r="AQ148" s="55" t="s">
        <v>877</v>
      </c>
      <c r="AR148" s="55" t="s">
        <v>882</v>
      </c>
      <c r="AS148" s="12"/>
      <c r="AT148" s="12"/>
      <c r="AU148" s="12"/>
      <c r="AV148" s="12"/>
    </row>
    <row r="149" spans="1:48" x14ac:dyDescent="0.25">
      <c r="A149" s="26">
        <v>55</v>
      </c>
      <c r="B149" s="26" t="s">
        <v>800</v>
      </c>
      <c r="C149" s="27" t="s">
        <v>407</v>
      </c>
      <c r="D149" s="26" t="s">
        <v>408</v>
      </c>
      <c r="E149" s="26" t="s">
        <v>339</v>
      </c>
      <c r="F149" s="26" t="s">
        <v>340</v>
      </c>
      <c r="G149" s="30" t="s">
        <v>340</v>
      </c>
      <c r="H149" s="26" t="s">
        <v>324</v>
      </c>
      <c r="I149" s="26" t="s">
        <v>325</v>
      </c>
      <c r="J149" s="26" t="s">
        <v>326</v>
      </c>
      <c r="K149" s="30" t="s">
        <v>866</v>
      </c>
      <c r="L149" s="30" t="s">
        <v>889</v>
      </c>
      <c r="M149" s="28">
        <v>107</v>
      </c>
      <c r="N149" s="28">
        <v>25</v>
      </c>
      <c r="O149" s="29">
        <f t="shared" si="16"/>
        <v>23.364485981308412</v>
      </c>
      <c r="P149" s="28">
        <v>7</v>
      </c>
      <c r="Q149" s="28">
        <v>3</v>
      </c>
      <c r="R149" s="41">
        <f t="shared" si="17"/>
        <v>42.857142857142854</v>
      </c>
      <c r="S149" s="28">
        <v>0</v>
      </c>
      <c r="T149" s="28">
        <v>0</v>
      </c>
      <c r="U149" s="41" t="e">
        <f t="shared" si="18"/>
        <v>#DIV/0!</v>
      </c>
      <c r="V149" s="28">
        <v>0</v>
      </c>
      <c r="W149" s="28">
        <v>0</v>
      </c>
      <c r="X149" s="41" t="e">
        <f t="shared" si="19"/>
        <v>#DIV/0!</v>
      </c>
      <c r="Y149" s="28">
        <v>30</v>
      </c>
      <c r="Z149" s="28">
        <v>13</v>
      </c>
      <c r="AA149" s="41">
        <f t="shared" si="20"/>
        <v>43.333333333333336</v>
      </c>
      <c r="AB149" s="28">
        <v>10</v>
      </c>
      <c r="AC149" s="28">
        <v>2</v>
      </c>
      <c r="AD149" s="41">
        <f t="shared" si="21"/>
        <v>20</v>
      </c>
      <c r="AE149" s="28">
        <v>60</v>
      </c>
      <c r="AF149" s="28">
        <v>7</v>
      </c>
      <c r="AG149" s="41">
        <f t="shared" si="22"/>
        <v>11.666666666666666</v>
      </c>
      <c r="AH149" s="28" t="s">
        <v>114</v>
      </c>
      <c r="AI149" s="30" t="s">
        <v>868</v>
      </c>
      <c r="AJ149" s="26" t="s">
        <v>51</v>
      </c>
      <c r="AK149" s="55" t="s">
        <v>869</v>
      </c>
      <c r="AL149" s="56">
        <v>63</v>
      </c>
      <c r="AM149" s="55">
        <v>45258.17470116898</v>
      </c>
      <c r="AN149" s="55" t="s">
        <v>952</v>
      </c>
      <c r="AO149" s="27">
        <f t="shared" si="23"/>
        <v>55</v>
      </c>
      <c r="AP149" s="27" t="s">
        <v>871</v>
      </c>
      <c r="AQ149" s="55" t="s">
        <v>950</v>
      </c>
      <c r="AR149" s="55" t="s">
        <v>907</v>
      </c>
      <c r="AS149" s="12"/>
      <c r="AT149" s="12"/>
      <c r="AU149" s="12"/>
      <c r="AV149" s="12"/>
    </row>
    <row r="150" spans="1:48" x14ac:dyDescent="0.25">
      <c r="A150" s="26">
        <v>269</v>
      </c>
      <c r="B150" s="26" t="s">
        <v>801</v>
      </c>
      <c r="C150" s="27" t="s">
        <v>409</v>
      </c>
      <c r="D150" s="26" t="s">
        <v>410</v>
      </c>
      <c r="E150" s="26" t="s">
        <v>335</v>
      </c>
      <c r="F150" s="26" t="s">
        <v>336</v>
      </c>
      <c r="G150" s="30" t="s">
        <v>336</v>
      </c>
      <c r="H150" s="26" t="s">
        <v>331</v>
      </c>
      <c r="I150" s="26" t="s">
        <v>332</v>
      </c>
      <c r="J150" s="26" t="s">
        <v>326</v>
      </c>
      <c r="K150" s="30" t="s">
        <v>866</v>
      </c>
      <c r="L150" s="30" t="s">
        <v>942</v>
      </c>
      <c r="M150" s="28">
        <v>27</v>
      </c>
      <c r="N150" s="28">
        <v>6</v>
      </c>
      <c r="O150" s="29">
        <f t="shared" si="16"/>
        <v>22.222222222222221</v>
      </c>
      <c r="P150" s="28">
        <v>2</v>
      </c>
      <c r="Q150" s="28">
        <v>0</v>
      </c>
      <c r="R150" s="41">
        <f t="shared" si="17"/>
        <v>0</v>
      </c>
      <c r="S150" s="28">
        <v>0</v>
      </c>
      <c r="T150" s="28">
        <v>0</v>
      </c>
      <c r="U150" s="41" t="e">
        <f t="shared" si="18"/>
        <v>#DIV/0!</v>
      </c>
      <c r="V150" s="28">
        <v>0</v>
      </c>
      <c r="W150" s="28">
        <v>0</v>
      </c>
      <c r="X150" s="41" t="e">
        <f t="shared" si="19"/>
        <v>#DIV/0!</v>
      </c>
      <c r="Y150" s="28">
        <v>11</v>
      </c>
      <c r="Z150" s="28">
        <v>3</v>
      </c>
      <c r="AA150" s="41">
        <f t="shared" si="20"/>
        <v>27.27272727272727</v>
      </c>
      <c r="AB150" s="28">
        <v>1</v>
      </c>
      <c r="AC150" s="28">
        <v>1</v>
      </c>
      <c r="AD150" s="41">
        <f t="shared" si="21"/>
        <v>100</v>
      </c>
      <c r="AE150" s="28">
        <v>13</v>
      </c>
      <c r="AF150" s="28">
        <v>2</v>
      </c>
      <c r="AG150" s="41">
        <f t="shared" si="22"/>
        <v>15.384615384615385</v>
      </c>
      <c r="AH150" s="28">
        <v>0</v>
      </c>
      <c r="AI150" s="30" t="s">
        <v>868</v>
      </c>
      <c r="AJ150" s="26" t="s">
        <v>51</v>
      </c>
      <c r="AK150" s="55" t="s">
        <v>869</v>
      </c>
      <c r="AL150" s="56">
        <v>29</v>
      </c>
      <c r="AM150" s="55">
        <v>45348.235382303239</v>
      </c>
      <c r="AN150" s="55" t="s">
        <v>879</v>
      </c>
      <c r="AO150" s="27">
        <f t="shared" si="23"/>
        <v>269</v>
      </c>
      <c r="AP150" s="27" t="s">
        <v>871</v>
      </c>
      <c r="AQ150" s="55" t="s">
        <v>943</v>
      </c>
      <c r="AR150" s="55" t="s">
        <v>944</v>
      </c>
      <c r="AS150" s="12"/>
      <c r="AT150" s="12"/>
      <c r="AU150" s="12"/>
      <c r="AV150" s="12"/>
    </row>
    <row r="151" spans="1:48" x14ac:dyDescent="0.25">
      <c r="A151" s="26">
        <v>7</v>
      </c>
      <c r="B151" s="26" t="s">
        <v>802</v>
      </c>
      <c r="C151" s="27" t="s">
        <v>411</v>
      </c>
      <c r="D151" s="26" t="s">
        <v>412</v>
      </c>
      <c r="E151" s="26" t="s">
        <v>339</v>
      </c>
      <c r="F151" s="26" t="s">
        <v>340</v>
      </c>
      <c r="G151" s="30" t="s">
        <v>340</v>
      </c>
      <c r="H151" s="26" t="s">
        <v>324</v>
      </c>
      <c r="I151" s="26" t="s">
        <v>325</v>
      </c>
      <c r="J151" s="26" t="s">
        <v>326</v>
      </c>
      <c r="K151" s="30" t="s">
        <v>866</v>
      </c>
      <c r="L151" s="30" t="s">
        <v>889</v>
      </c>
      <c r="M151" s="28">
        <v>14</v>
      </c>
      <c r="N151" s="28">
        <v>3</v>
      </c>
      <c r="O151" s="29">
        <f t="shared" si="16"/>
        <v>21.428571428571427</v>
      </c>
      <c r="P151" s="28">
        <v>1</v>
      </c>
      <c r="Q151" s="28">
        <v>0</v>
      </c>
      <c r="R151" s="41">
        <f t="shared" si="17"/>
        <v>0</v>
      </c>
      <c r="S151" s="28">
        <v>0</v>
      </c>
      <c r="T151" s="28">
        <v>0</v>
      </c>
      <c r="U151" s="41" t="e">
        <f t="shared" si="18"/>
        <v>#DIV/0!</v>
      </c>
      <c r="V151" s="28">
        <v>0</v>
      </c>
      <c r="W151" s="28">
        <v>0</v>
      </c>
      <c r="X151" s="41" t="e">
        <f t="shared" si="19"/>
        <v>#DIV/0!</v>
      </c>
      <c r="Y151" s="28">
        <v>5</v>
      </c>
      <c r="Z151" s="28">
        <v>3</v>
      </c>
      <c r="AA151" s="41">
        <f t="shared" si="20"/>
        <v>60</v>
      </c>
      <c r="AB151" s="28">
        <v>0</v>
      </c>
      <c r="AC151" s="28">
        <v>0</v>
      </c>
      <c r="AD151" s="41" t="e">
        <f t="shared" si="21"/>
        <v>#DIV/0!</v>
      </c>
      <c r="AE151" s="28">
        <v>8</v>
      </c>
      <c r="AF151" s="28">
        <v>0</v>
      </c>
      <c r="AG151" s="41">
        <f t="shared" si="22"/>
        <v>0</v>
      </c>
      <c r="AH151" s="28">
        <v>0</v>
      </c>
      <c r="AI151" s="30" t="s">
        <v>114</v>
      </c>
      <c r="AJ151" s="26" t="s">
        <v>51</v>
      </c>
      <c r="AK151" s="55" t="s">
        <v>890</v>
      </c>
      <c r="AL151" s="56">
        <v>7</v>
      </c>
      <c r="AM151" s="55">
        <v>45236.210265914349</v>
      </c>
      <c r="AN151" s="55" t="s">
        <v>930</v>
      </c>
      <c r="AO151" s="27">
        <f t="shared" si="23"/>
        <v>7</v>
      </c>
      <c r="AP151" s="27" t="s">
        <v>871</v>
      </c>
      <c r="AQ151" s="55" t="s">
        <v>872</v>
      </c>
      <c r="AR151" s="55" t="s">
        <v>872</v>
      </c>
      <c r="AS151" s="12"/>
      <c r="AT151" s="12"/>
      <c r="AU151" s="12"/>
      <c r="AV151" s="12"/>
    </row>
    <row r="152" spans="1:48" x14ac:dyDescent="0.25">
      <c r="A152" s="26">
        <v>485</v>
      </c>
      <c r="B152" s="26" t="s">
        <v>803</v>
      </c>
      <c r="C152" s="27" t="s">
        <v>413</v>
      </c>
      <c r="D152" s="26" t="s">
        <v>414</v>
      </c>
      <c r="E152" s="26" t="s">
        <v>339</v>
      </c>
      <c r="F152" s="26" t="s">
        <v>340</v>
      </c>
      <c r="G152" s="30" t="s">
        <v>340</v>
      </c>
      <c r="H152" s="26" t="s">
        <v>324</v>
      </c>
      <c r="I152" s="26" t="s">
        <v>325</v>
      </c>
      <c r="J152" s="26" t="s">
        <v>326</v>
      </c>
      <c r="K152" s="30" t="s">
        <v>866</v>
      </c>
      <c r="L152" s="30" t="s">
        <v>889</v>
      </c>
      <c r="M152" s="28">
        <v>51</v>
      </c>
      <c r="N152" s="28">
        <v>9</v>
      </c>
      <c r="O152" s="29">
        <f t="shared" si="16"/>
        <v>17.647058823529413</v>
      </c>
      <c r="P152" s="28">
        <v>2</v>
      </c>
      <c r="Q152" s="28">
        <v>0</v>
      </c>
      <c r="R152" s="41">
        <f t="shared" si="17"/>
        <v>0</v>
      </c>
      <c r="S152" s="28">
        <v>0</v>
      </c>
      <c r="T152" s="28">
        <v>0</v>
      </c>
      <c r="U152" s="41" t="e">
        <f t="shared" si="18"/>
        <v>#DIV/0!</v>
      </c>
      <c r="V152" s="28">
        <v>5</v>
      </c>
      <c r="W152" s="28">
        <v>3</v>
      </c>
      <c r="X152" s="41">
        <f t="shared" si="19"/>
        <v>60</v>
      </c>
      <c r="Y152" s="28">
        <v>20</v>
      </c>
      <c r="Z152" s="28">
        <v>5</v>
      </c>
      <c r="AA152" s="41">
        <f t="shared" si="20"/>
        <v>25</v>
      </c>
      <c r="AB152" s="28">
        <v>8</v>
      </c>
      <c r="AC152" s="28">
        <v>0</v>
      </c>
      <c r="AD152" s="41">
        <f t="shared" si="21"/>
        <v>0</v>
      </c>
      <c r="AE152" s="28">
        <v>16</v>
      </c>
      <c r="AF152" s="28">
        <v>1</v>
      </c>
      <c r="AG152" s="41">
        <f t="shared" si="22"/>
        <v>6.25</v>
      </c>
      <c r="AH152" s="28">
        <v>0</v>
      </c>
      <c r="AI152" s="30" t="s">
        <v>868</v>
      </c>
      <c r="AJ152" s="26" t="s">
        <v>51</v>
      </c>
      <c r="AK152" s="55" t="s">
        <v>869</v>
      </c>
      <c r="AL152" s="56">
        <v>30</v>
      </c>
      <c r="AM152" s="55">
        <v>45359.433544675929</v>
      </c>
      <c r="AN152" s="55" t="s">
        <v>953</v>
      </c>
      <c r="AO152" s="27">
        <f t="shared" si="23"/>
        <v>485</v>
      </c>
      <c r="AP152" s="27" t="s">
        <v>871</v>
      </c>
      <c r="AQ152" s="55" t="s">
        <v>874</v>
      </c>
      <c r="AR152" s="55" t="s">
        <v>947</v>
      </c>
      <c r="AS152" s="12"/>
      <c r="AT152" s="12"/>
      <c r="AU152" s="12"/>
      <c r="AV152" s="12"/>
    </row>
    <row r="153" spans="1:48" x14ac:dyDescent="0.25">
      <c r="A153" s="26">
        <v>194</v>
      </c>
      <c r="B153" s="26" t="s">
        <v>804</v>
      </c>
      <c r="C153" s="27" t="s">
        <v>415</v>
      </c>
      <c r="D153" s="26" t="s">
        <v>416</v>
      </c>
      <c r="E153" s="26" t="s">
        <v>339</v>
      </c>
      <c r="F153" s="26" t="s">
        <v>340</v>
      </c>
      <c r="G153" s="30" t="s">
        <v>340</v>
      </c>
      <c r="H153" s="26" t="s">
        <v>324</v>
      </c>
      <c r="I153" s="26" t="s">
        <v>325</v>
      </c>
      <c r="J153" s="26" t="s">
        <v>326</v>
      </c>
      <c r="K153" s="30" t="s">
        <v>866</v>
      </c>
      <c r="L153" s="30" t="s">
        <v>889</v>
      </c>
      <c r="M153" s="28">
        <v>75</v>
      </c>
      <c r="N153" s="28">
        <v>11</v>
      </c>
      <c r="O153" s="29">
        <f t="shared" si="16"/>
        <v>14.666666666666666</v>
      </c>
      <c r="P153" s="28">
        <v>5</v>
      </c>
      <c r="Q153" s="28">
        <v>3</v>
      </c>
      <c r="R153" s="41">
        <f t="shared" si="17"/>
        <v>60</v>
      </c>
      <c r="S153" s="28">
        <v>0</v>
      </c>
      <c r="T153" s="28">
        <v>0</v>
      </c>
      <c r="U153" s="41" t="e">
        <f t="shared" si="18"/>
        <v>#DIV/0!</v>
      </c>
      <c r="V153" s="28">
        <v>0</v>
      </c>
      <c r="W153" s="28">
        <v>0</v>
      </c>
      <c r="X153" s="41" t="e">
        <f t="shared" si="19"/>
        <v>#DIV/0!</v>
      </c>
      <c r="Y153" s="28">
        <v>34</v>
      </c>
      <c r="Z153" s="28">
        <v>6</v>
      </c>
      <c r="AA153" s="41">
        <f t="shared" si="20"/>
        <v>17.647058823529413</v>
      </c>
      <c r="AB153" s="28">
        <v>5</v>
      </c>
      <c r="AC153" s="28">
        <v>1</v>
      </c>
      <c r="AD153" s="41">
        <f t="shared" si="21"/>
        <v>20</v>
      </c>
      <c r="AE153" s="28">
        <v>31</v>
      </c>
      <c r="AF153" s="28">
        <v>1</v>
      </c>
      <c r="AG153" s="41">
        <f t="shared" si="22"/>
        <v>3.225806451612903</v>
      </c>
      <c r="AH153" s="28">
        <v>0</v>
      </c>
      <c r="AI153" s="30" t="s">
        <v>868</v>
      </c>
      <c r="AJ153" s="26" t="s">
        <v>51</v>
      </c>
      <c r="AK153" s="55" t="s">
        <v>869</v>
      </c>
      <c r="AL153" s="56">
        <v>27</v>
      </c>
      <c r="AM153" s="55">
        <v>45273.079636724535</v>
      </c>
      <c r="AN153" s="55" t="s">
        <v>954</v>
      </c>
      <c r="AO153" s="27">
        <f t="shared" si="23"/>
        <v>194</v>
      </c>
      <c r="AP153" s="27" t="s">
        <v>871</v>
      </c>
      <c r="AQ153" s="55" t="s">
        <v>877</v>
      </c>
      <c r="AR153" s="55" t="s">
        <v>916</v>
      </c>
      <c r="AS153" s="12"/>
      <c r="AT153" s="12"/>
      <c r="AU153" s="12"/>
      <c r="AV153" s="12"/>
    </row>
    <row r="154" spans="1:48" x14ac:dyDescent="0.25">
      <c r="A154" s="26">
        <v>281</v>
      </c>
      <c r="B154" s="26" t="s">
        <v>805</v>
      </c>
      <c r="C154" s="27" t="s">
        <v>417</v>
      </c>
      <c r="D154" s="26" t="s">
        <v>418</v>
      </c>
      <c r="E154" s="26" t="s">
        <v>339</v>
      </c>
      <c r="F154" s="26" t="s">
        <v>340</v>
      </c>
      <c r="G154" s="30" t="s">
        <v>340</v>
      </c>
      <c r="H154" s="26" t="s">
        <v>324</v>
      </c>
      <c r="I154" s="26" t="s">
        <v>325</v>
      </c>
      <c r="J154" s="26" t="s">
        <v>326</v>
      </c>
      <c r="K154" s="30" t="s">
        <v>866</v>
      </c>
      <c r="L154" s="30" t="s">
        <v>889</v>
      </c>
      <c r="M154" s="28">
        <v>36</v>
      </c>
      <c r="N154" s="28">
        <v>5</v>
      </c>
      <c r="O154" s="29">
        <f t="shared" si="16"/>
        <v>13.888888888888889</v>
      </c>
      <c r="P154" s="28">
        <v>7</v>
      </c>
      <c r="Q154" s="28">
        <v>1</v>
      </c>
      <c r="R154" s="41">
        <f t="shared" si="17"/>
        <v>14.285714285714285</v>
      </c>
      <c r="S154" s="28">
        <v>0</v>
      </c>
      <c r="T154" s="28">
        <v>0</v>
      </c>
      <c r="U154" s="41" t="e">
        <f t="shared" si="18"/>
        <v>#DIV/0!</v>
      </c>
      <c r="V154" s="28">
        <v>0</v>
      </c>
      <c r="W154" s="28">
        <v>0</v>
      </c>
      <c r="X154" s="41" t="e">
        <f t="shared" si="19"/>
        <v>#DIV/0!</v>
      </c>
      <c r="Y154" s="28">
        <v>16</v>
      </c>
      <c r="Z154" s="28">
        <v>0</v>
      </c>
      <c r="AA154" s="41">
        <f t="shared" si="20"/>
        <v>0</v>
      </c>
      <c r="AB154" s="28">
        <v>13</v>
      </c>
      <c r="AC154" s="28">
        <v>4</v>
      </c>
      <c r="AD154" s="41">
        <f t="shared" si="21"/>
        <v>30.76923076923077</v>
      </c>
      <c r="AE154" s="28">
        <v>0</v>
      </c>
      <c r="AF154" s="28">
        <v>0</v>
      </c>
      <c r="AG154" s="41" t="e">
        <f t="shared" si="22"/>
        <v>#DIV/0!</v>
      </c>
      <c r="AH154" s="28">
        <v>0</v>
      </c>
      <c r="AI154" s="30" t="s">
        <v>868</v>
      </c>
      <c r="AJ154" s="26" t="s">
        <v>51</v>
      </c>
      <c r="AK154" s="55" t="s">
        <v>869</v>
      </c>
      <c r="AL154" s="56">
        <v>29</v>
      </c>
      <c r="AM154" s="55">
        <v>45348.374601435185</v>
      </c>
      <c r="AN154" s="55" t="s">
        <v>879</v>
      </c>
      <c r="AO154" s="27">
        <f t="shared" si="23"/>
        <v>281</v>
      </c>
      <c r="AP154" s="27" t="s">
        <v>871</v>
      </c>
      <c r="AQ154" s="55" t="s">
        <v>872</v>
      </c>
      <c r="AR154" s="55" t="s">
        <v>872</v>
      </c>
      <c r="AS154" s="12"/>
      <c r="AT154" s="12"/>
      <c r="AU154" s="12"/>
      <c r="AV154" s="12"/>
    </row>
    <row r="155" spans="1:48" x14ac:dyDescent="0.25">
      <c r="A155" s="26">
        <v>278</v>
      </c>
      <c r="B155" s="26" t="s">
        <v>806</v>
      </c>
      <c r="C155" s="27" t="s">
        <v>419</v>
      </c>
      <c r="D155" s="26" t="s">
        <v>420</v>
      </c>
      <c r="E155" s="26" t="s">
        <v>335</v>
      </c>
      <c r="F155" s="26" t="s">
        <v>336</v>
      </c>
      <c r="G155" s="30" t="s">
        <v>336</v>
      </c>
      <c r="H155" s="26" t="s">
        <v>331</v>
      </c>
      <c r="I155" s="26" t="s">
        <v>332</v>
      </c>
      <c r="J155" s="26" t="s">
        <v>326</v>
      </c>
      <c r="K155" s="30" t="s">
        <v>866</v>
      </c>
      <c r="L155" s="30" t="s">
        <v>942</v>
      </c>
      <c r="M155" s="28">
        <v>40</v>
      </c>
      <c r="N155" s="28">
        <v>5</v>
      </c>
      <c r="O155" s="29">
        <f t="shared" si="16"/>
        <v>12.5</v>
      </c>
      <c r="P155" s="28">
        <v>0</v>
      </c>
      <c r="Q155" s="28">
        <v>0</v>
      </c>
      <c r="R155" s="41" t="e">
        <f t="shared" si="17"/>
        <v>#DIV/0!</v>
      </c>
      <c r="S155" s="28">
        <v>0</v>
      </c>
      <c r="T155" s="28">
        <v>0</v>
      </c>
      <c r="U155" s="41" t="e">
        <f t="shared" si="18"/>
        <v>#DIV/0!</v>
      </c>
      <c r="V155" s="28">
        <v>0</v>
      </c>
      <c r="W155" s="28">
        <v>0</v>
      </c>
      <c r="X155" s="41" t="e">
        <f t="shared" si="19"/>
        <v>#DIV/0!</v>
      </c>
      <c r="Y155" s="28">
        <v>36</v>
      </c>
      <c r="Z155" s="28">
        <v>4</v>
      </c>
      <c r="AA155" s="41">
        <f t="shared" si="20"/>
        <v>11.111111111111111</v>
      </c>
      <c r="AB155" s="28">
        <v>0</v>
      </c>
      <c r="AC155" s="28">
        <v>0</v>
      </c>
      <c r="AD155" s="41" t="e">
        <f t="shared" si="21"/>
        <v>#DIV/0!</v>
      </c>
      <c r="AE155" s="28">
        <v>4</v>
      </c>
      <c r="AF155" s="28">
        <v>1</v>
      </c>
      <c r="AG155" s="41">
        <f t="shared" si="22"/>
        <v>25</v>
      </c>
      <c r="AH155" s="28">
        <v>0</v>
      </c>
      <c r="AI155" s="30" t="s">
        <v>868</v>
      </c>
      <c r="AJ155" s="26" t="s">
        <v>51</v>
      </c>
      <c r="AK155" s="55" t="s">
        <v>887</v>
      </c>
      <c r="AL155" s="56">
        <v>7</v>
      </c>
      <c r="AM155" s="55">
        <v>45348.268642708332</v>
      </c>
      <c r="AN155" s="55" t="s">
        <v>879</v>
      </c>
      <c r="AO155" s="27">
        <f t="shared" si="23"/>
        <v>278</v>
      </c>
      <c r="AP155" s="27">
        <v>0</v>
      </c>
      <c r="AQ155" s="55" t="s">
        <v>943</v>
      </c>
      <c r="AR155" s="55" t="s">
        <v>944</v>
      </c>
      <c r="AS155" s="12"/>
      <c r="AT155" s="12"/>
      <c r="AU155" s="12"/>
      <c r="AV155" s="12"/>
    </row>
    <row r="156" spans="1:48" x14ac:dyDescent="0.25">
      <c r="A156" s="26">
        <v>300</v>
      </c>
      <c r="B156" s="26" t="s">
        <v>807</v>
      </c>
      <c r="C156" s="27" t="s">
        <v>421</v>
      </c>
      <c r="D156" s="26" t="s">
        <v>422</v>
      </c>
      <c r="E156" s="26" t="s">
        <v>321</v>
      </c>
      <c r="F156" s="26" t="s">
        <v>322</v>
      </c>
      <c r="G156" s="30" t="s">
        <v>323</v>
      </c>
      <c r="H156" s="26" t="s">
        <v>324</v>
      </c>
      <c r="I156" s="26" t="s">
        <v>325</v>
      </c>
      <c r="J156" s="26" t="s">
        <v>326</v>
      </c>
      <c r="K156" s="30" t="s">
        <v>866</v>
      </c>
      <c r="L156" s="30" t="s">
        <v>889</v>
      </c>
      <c r="M156" s="28">
        <v>42</v>
      </c>
      <c r="N156" s="28">
        <v>5</v>
      </c>
      <c r="O156" s="29">
        <f t="shared" si="16"/>
        <v>11.904761904761903</v>
      </c>
      <c r="P156" s="28">
        <v>5</v>
      </c>
      <c r="Q156" s="28">
        <v>0</v>
      </c>
      <c r="R156" s="41">
        <f t="shared" si="17"/>
        <v>0</v>
      </c>
      <c r="S156" s="28">
        <v>0</v>
      </c>
      <c r="T156" s="28">
        <v>0</v>
      </c>
      <c r="U156" s="41" t="e">
        <f t="shared" si="18"/>
        <v>#DIV/0!</v>
      </c>
      <c r="V156" s="28">
        <v>0</v>
      </c>
      <c r="W156" s="28">
        <v>0</v>
      </c>
      <c r="X156" s="41" t="e">
        <f t="shared" si="19"/>
        <v>#DIV/0!</v>
      </c>
      <c r="Y156" s="28">
        <v>14</v>
      </c>
      <c r="Z156" s="28">
        <v>1</v>
      </c>
      <c r="AA156" s="41">
        <f t="shared" si="20"/>
        <v>7.1428571428571423</v>
      </c>
      <c r="AB156" s="28">
        <v>1</v>
      </c>
      <c r="AC156" s="28">
        <v>0</v>
      </c>
      <c r="AD156" s="41">
        <f t="shared" si="21"/>
        <v>0</v>
      </c>
      <c r="AE156" s="28">
        <v>22</v>
      </c>
      <c r="AF156" s="28">
        <v>4</v>
      </c>
      <c r="AG156" s="41">
        <f t="shared" si="22"/>
        <v>18.181818181818183</v>
      </c>
      <c r="AH156" s="28">
        <v>0</v>
      </c>
      <c r="AI156" s="30" t="s">
        <v>868</v>
      </c>
      <c r="AJ156" s="26" t="s">
        <v>51</v>
      </c>
      <c r="AK156" s="55" t="s">
        <v>869</v>
      </c>
      <c r="AL156" s="56">
        <v>34</v>
      </c>
      <c r="AM156" s="55">
        <v>45351.047268240742</v>
      </c>
      <c r="AN156" s="55" t="s">
        <v>915</v>
      </c>
      <c r="AO156" s="27">
        <f t="shared" si="23"/>
        <v>300</v>
      </c>
      <c r="AP156" s="27" t="s">
        <v>871</v>
      </c>
      <c r="AQ156" s="55" t="s">
        <v>872</v>
      </c>
      <c r="AR156" s="55" t="s">
        <v>872</v>
      </c>
      <c r="AS156" s="12"/>
      <c r="AT156" s="12"/>
      <c r="AU156" s="12"/>
      <c r="AV156" s="12"/>
    </row>
    <row r="157" spans="1:48" x14ac:dyDescent="0.25">
      <c r="A157" s="26">
        <v>446</v>
      </c>
      <c r="B157" s="26" t="s">
        <v>808</v>
      </c>
      <c r="C157" s="27" t="s">
        <v>423</v>
      </c>
      <c r="D157" s="26" t="s">
        <v>424</v>
      </c>
      <c r="E157" s="26" t="s">
        <v>321</v>
      </c>
      <c r="F157" s="26" t="s">
        <v>322</v>
      </c>
      <c r="G157" s="30" t="s">
        <v>323</v>
      </c>
      <c r="H157" s="26" t="s">
        <v>324</v>
      </c>
      <c r="I157" s="26" t="s">
        <v>325</v>
      </c>
      <c r="J157" s="26" t="s">
        <v>326</v>
      </c>
      <c r="K157" s="30" t="s">
        <v>866</v>
      </c>
      <c r="L157" s="30" t="s">
        <v>889</v>
      </c>
      <c r="M157" s="28">
        <v>106</v>
      </c>
      <c r="N157" s="28">
        <v>12</v>
      </c>
      <c r="O157" s="29">
        <f t="shared" si="16"/>
        <v>11.320754716981133</v>
      </c>
      <c r="P157" s="28">
        <v>9</v>
      </c>
      <c r="Q157" s="28">
        <v>2</v>
      </c>
      <c r="R157" s="41">
        <f t="shared" si="17"/>
        <v>22.222222222222221</v>
      </c>
      <c r="S157" s="28">
        <v>0</v>
      </c>
      <c r="T157" s="28">
        <v>0</v>
      </c>
      <c r="U157" s="41" t="e">
        <f t="shared" si="18"/>
        <v>#DIV/0!</v>
      </c>
      <c r="V157" s="28">
        <v>39</v>
      </c>
      <c r="W157" s="28">
        <v>3</v>
      </c>
      <c r="X157" s="41">
        <f t="shared" si="19"/>
        <v>7.6923076923076925</v>
      </c>
      <c r="Y157" s="28">
        <v>30</v>
      </c>
      <c r="Z157" s="28">
        <v>4</v>
      </c>
      <c r="AA157" s="41">
        <f t="shared" si="20"/>
        <v>13.333333333333334</v>
      </c>
      <c r="AB157" s="28">
        <v>23</v>
      </c>
      <c r="AC157" s="28">
        <v>1</v>
      </c>
      <c r="AD157" s="41">
        <f t="shared" si="21"/>
        <v>4.3478260869565215</v>
      </c>
      <c r="AE157" s="28">
        <v>5</v>
      </c>
      <c r="AF157" s="28">
        <v>2</v>
      </c>
      <c r="AG157" s="41">
        <f t="shared" si="22"/>
        <v>40</v>
      </c>
      <c r="AH157" s="28">
        <v>0</v>
      </c>
      <c r="AI157" s="30" t="s">
        <v>868</v>
      </c>
      <c r="AJ157" s="26" t="s">
        <v>51</v>
      </c>
      <c r="AK157" s="55" t="s">
        <v>869</v>
      </c>
      <c r="AL157" s="56">
        <v>60</v>
      </c>
      <c r="AM157" s="55">
        <v>45357.31431253472</v>
      </c>
      <c r="AN157" s="55" t="s">
        <v>955</v>
      </c>
      <c r="AO157" s="27">
        <f t="shared" si="23"/>
        <v>446</v>
      </c>
      <c r="AP157" s="27" t="s">
        <v>956</v>
      </c>
      <c r="AQ157" s="55" t="s">
        <v>877</v>
      </c>
      <c r="AR157" s="55" t="s">
        <v>957</v>
      </c>
      <c r="AS157" s="12"/>
      <c r="AT157" s="12"/>
      <c r="AU157" s="12"/>
      <c r="AV157" s="12"/>
    </row>
    <row r="158" spans="1:48" x14ac:dyDescent="0.25">
      <c r="A158" s="26">
        <v>141</v>
      </c>
      <c r="B158" s="26" t="s">
        <v>809</v>
      </c>
      <c r="C158" s="27" t="s">
        <v>425</v>
      </c>
      <c r="D158" s="26" t="s">
        <v>426</v>
      </c>
      <c r="E158" s="26" t="s">
        <v>321</v>
      </c>
      <c r="F158" s="26" t="s">
        <v>322</v>
      </c>
      <c r="G158" s="30" t="s">
        <v>323</v>
      </c>
      <c r="H158" s="26" t="s">
        <v>324</v>
      </c>
      <c r="I158" s="26" t="s">
        <v>325</v>
      </c>
      <c r="J158" s="26" t="s">
        <v>326</v>
      </c>
      <c r="K158" s="30" t="s">
        <v>866</v>
      </c>
      <c r="L158" s="30" t="s">
        <v>889</v>
      </c>
      <c r="M158" s="28">
        <v>88</v>
      </c>
      <c r="N158" s="28">
        <v>5</v>
      </c>
      <c r="O158" s="29">
        <f t="shared" si="16"/>
        <v>5.6818181818181817</v>
      </c>
      <c r="P158" s="28">
        <v>8</v>
      </c>
      <c r="Q158" s="28">
        <v>2</v>
      </c>
      <c r="R158" s="41">
        <f t="shared" si="17"/>
        <v>25</v>
      </c>
      <c r="S158" s="28">
        <v>0</v>
      </c>
      <c r="T158" s="28">
        <v>0</v>
      </c>
      <c r="U158" s="41" t="e">
        <f t="shared" si="18"/>
        <v>#DIV/0!</v>
      </c>
      <c r="V158" s="28">
        <v>3</v>
      </c>
      <c r="W158" s="28">
        <v>2</v>
      </c>
      <c r="X158" s="41">
        <f t="shared" si="19"/>
        <v>66.666666666666657</v>
      </c>
      <c r="Y158" s="28">
        <v>18</v>
      </c>
      <c r="Z158" s="28">
        <v>1</v>
      </c>
      <c r="AA158" s="41">
        <f t="shared" si="20"/>
        <v>5.5555555555555554</v>
      </c>
      <c r="AB158" s="28">
        <v>27</v>
      </c>
      <c r="AC158" s="28">
        <v>0</v>
      </c>
      <c r="AD158" s="41">
        <f t="shared" si="21"/>
        <v>0</v>
      </c>
      <c r="AE158" s="28">
        <v>32</v>
      </c>
      <c r="AF158" s="28">
        <v>0</v>
      </c>
      <c r="AG158" s="41">
        <f t="shared" si="22"/>
        <v>0</v>
      </c>
      <c r="AH158" s="28">
        <v>1</v>
      </c>
      <c r="AI158" s="30" t="s">
        <v>868</v>
      </c>
      <c r="AJ158" s="26" t="s">
        <v>51</v>
      </c>
      <c r="AK158" s="55" t="s">
        <v>869</v>
      </c>
      <c r="AL158" s="56">
        <v>60</v>
      </c>
      <c r="AM158" s="55">
        <v>45268.251793101852</v>
      </c>
      <c r="AN158" s="55" t="s">
        <v>899</v>
      </c>
      <c r="AO158" s="27">
        <f t="shared" si="23"/>
        <v>141</v>
      </c>
      <c r="AP158" s="27" t="s">
        <v>871</v>
      </c>
      <c r="AQ158" s="55" t="s">
        <v>872</v>
      </c>
      <c r="AR158" s="55" t="s">
        <v>905</v>
      </c>
      <c r="AS158" s="12"/>
      <c r="AT158" s="12"/>
      <c r="AU158" s="12"/>
      <c r="AV158" s="12"/>
    </row>
    <row r="159" spans="1:48" x14ac:dyDescent="0.25">
      <c r="A159" s="26">
        <v>213</v>
      </c>
      <c r="B159" s="26" t="s">
        <v>810</v>
      </c>
      <c r="C159" s="27" t="s">
        <v>427</v>
      </c>
      <c r="D159" s="26" t="s">
        <v>428</v>
      </c>
      <c r="E159" s="26" t="s">
        <v>67</v>
      </c>
      <c r="F159" s="26" t="s">
        <v>68</v>
      </c>
      <c r="G159" s="30" t="s">
        <v>62</v>
      </c>
      <c r="H159" s="26" t="s">
        <v>56</v>
      </c>
      <c r="I159" s="26" t="s">
        <v>57</v>
      </c>
      <c r="J159" s="26" t="s">
        <v>50</v>
      </c>
      <c r="K159" s="30" t="s">
        <v>958</v>
      </c>
      <c r="L159" s="30" t="s">
        <v>873</v>
      </c>
      <c r="M159" s="28">
        <v>100</v>
      </c>
      <c r="N159" s="28">
        <v>92</v>
      </c>
      <c r="O159" s="29">
        <f t="shared" si="16"/>
        <v>92</v>
      </c>
      <c r="P159" s="28">
        <v>1</v>
      </c>
      <c r="Q159" s="28">
        <v>0</v>
      </c>
      <c r="R159" s="41">
        <f t="shared" si="17"/>
        <v>0</v>
      </c>
      <c r="S159" s="28">
        <v>2</v>
      </c>
      <c r="T159" s="28">
        <v>2</v>
      </c>
      <c r="U159" s="41">
        <f t="shared" si="18"/>
        <v>100</v>
      </c>
      <c r="V159" s="28">
        <v>1</v>
      </c>
      <c r="W159" s="28">
        <v>1</v>
      </c>
      <c r="X159" s="41">
        <f t="shared" si="19"/>
        <v>100</v>
      </c>
      <c r="Y159" s="28">
        <v>70</v>
      </c>
      <c r="Z159" s="28">
        <v>66</v>
      </c>
      <c r="AA159" s="41">
        <f t="shared" si="20"/>
        <v>94.285714285714278</v>
      </c>
      <c r="AB159" s="28">
        <v>26</v>
      </c>
      <c r="AC159" s="28">
        <v>23</v>
      </c>
      <c r="AD159" s="41">
        <f t="shared" si="21"/>
        <v>88.461538461538453</v>
      </c>
      <c r="AE159" s="28">
        <v>0</v>
      </c>
      <c r="AF159" s="28">
        <v>0</v>
      </c>
      <c r="AG159" s="41" t="e">
        <f t="shared" si="22"/>
        <v>#DIV/0!</v>
      </c>
      <c r="AH159" s="28" t="s">
        <v>114</v>
      </c>
      <c r="AI159" s="30" t="s">
        <v>868</v>
      </c>
      <c r="AJ159" s="26" t="s">
        <v>429</v>
      </c>
      <c r="AK159" s="55" t="s">
        <v>869</v>
      </c>
      <c r="AL159" s="56">
        <v>50</v>
      </c>
      <c r="AM159" s="55">
        <v>45274.356659803241</v>
      </c>
      <c r="AN159" s="55" t="s">
        <v>954</v>
      </c>
      <c r="AO159" s="27">
        <f t="shared" si="23"/>
        <v>213</v>
      </c>
      <c r="AP159" s="27" t="s">
        <v>959</v>
      </c>
      <c r="AQ159" s="55" t="s">
        <v>872</v>
      </c>
      <c r="AR159" s="55" t="s">
        <v>897</v>
      </c>
      <c r="AS159" s="12"/>
      <c r="AT159" s="12"/>
      <c r="AU159" s="12"/>
      <c r="AV159" s="12"/>
    </row>
    <row r="160" spans="1:48" x14ac:dyDescent="0.25">
      <c r="A160" s="26">
        <v>249</v>
      </c>
      <c r="B160" s="26" t="s">
        <v>811</v>
      </c>
      <c r="C160" s="27" t="s">
        <v>430</v>
      </c>
      <c r="D160" s="26" t="s">
        <v>431</v>
      </c>
      <c r="E160" s="26" t="s">
        <v>53</v>
      </c>
      <c r="F160" s="26" t="s">
        <v>54</v>
      </c>
      <c r="G160" s="30" t="s">
        <v>55</v>
      </c>
      <c r="H160" s="26" t="s">
        <v>56</v>
      </c>
      <c r="I160" s="26" t="s">
        <v>57</v>
      </c>
      <c r="J160" s="26" t="s">
        <v>50</v>
      </c>
      <c r="K160" s="30" t="s">
        <v>960</v>
      </c>
      <c r="L160" s="30" t="s">
        <v>873</v>
      </c>
      <c r="M160" s="28">
        <v>45</v>
      </c>
      <c r="N160" s="28">
        <v>37</v>
      </c>
      <c r="O160" s="29">
        <f t="shared" si="16"/>
        <v>82.222222222222214</v>
      </c>
      <c r="P160" s="28">
        <v>6</v>
      </c>
      <c r="Q160" s="28">
        <v>6</v>
      </c>
      <c r="R160" s="41">
        <f t="shared" si="17"/>
        <v>100</v>
      </c>
      <c r="S160" s="28">
        <v>0</v>
      </c>
      <c r="T160" s="28">
        <v>0</v>
      </c>
      <c r="U160" s="41" t="e">
        <f t="shared" si="18"/>
        <v>#DIV/0!</v>
      </c>
      <c r="V160" s="28">
        <v>2</v>
      </c>
      <c r="W160" s="28">
        <v>2</v>
      </c>
      <c r="X160" s="41">
        <f t="shared" si="19"/>
        <v>100</v>
      </c>
      <c r="Y160" s="28">
        <v>8</v>
      </c>
      <c r="Z160" s="28">
        <v>8</v>
      </c>
      <c r="AA160" s="41">
        <f t="shared" si="20"/>
        <v>100</v>
      </c>
      <c r="AB160" s="28">
        <v>9</v>
      </c>
      <c r="AC160" s="28">
        <v>6</v>
      </c>
      <c r="AD160" s="41">
        <f t="shared" si="21"/>
        <v>66.666666666666657</v>
      </c>
      <c r="AE160" s="28">
        <v>20</v>
      </c>
      <c r="AF160" s="28">
        <v>15</v>
      </c>
      <c r="AG160" s="41">
        <f t="shared" si="22"/>
        <v>75</v>
      </c>
      <c r="AH160" s="28">
        <v>0</v>
      </c>
      <c r="AI160" s="30" t="s">
        <v>868</v>
      </c>
      <c r="AJ160" s="26" t="s">
        <v>429</v>
      </c>
      <c r="AK160" s="55" t="s">
        <v>869</v>
      </c>
      <c r="AL160" s="56">
        <v>46</v>
      </c>
      <c r="AM160" s="55">
        <v>45347.714236782405</v>
      </c>
      <c r="AN160" s="55" t="s">
        <v>879</v>
      </c>
      <c r="AO160" s="27">
        <f t="shared" si="23"/>
        <v>249</v>
      </c>
      <c r="AP160" s="27" t="s">
        <v>961</v>
      </c>
      <c r="AQ160" s="55" t="s">
        <v>874</v>
      </c>
      <c r="AR160" s="55" t="s">
        <v>882</v>
      </c>
      <c r="AS160" s="12"/>
      <c r="AT160" s="12"/>
      <c r="AU160" s="12"/>
      <c r="AV160" s="12"/>
    </row>
    <row r="161" spans="1:48" x14ac:dyDescent="0.25">
      <c r="A161" s="26">
        <v>440</v>
      </c>
      <c r="B161" s="26" t="s">
        <v>812</v>
      </c>
      <c r="C161" s="27" t="s">
        <v>432</v>
      </c>
      <c r="D161" s="26" t="s">
        <v>433</v>
      </c>
      <c r="E161" s="26" t="s">
        <v>53</v>
      </c>
      <c r="F161" s="26" t="s">
        <v>54</v>
      </c>
      <c r="G161" s="30" t="s">
        <v>55</v>
      </c>
      <c r="H161" s="26" t="s">
        <v>56</v>
      </c>
      <c r="I161" s="26" t="s">
        <v>57</v>
      </c>
      <c r="J161" s="26" t="s">
        <v>50</v>
      </c>
      <c r="K161" s="30" t="s">
        <v>960</v>
      </c>
      <c r="L161" s="30" t="s">
        <v>873</v>
      </c>
      <c r="M161" s="28">
        <v>70</v>
      </c>
      <c r="N161" s="28">
        <v>50</v>
      </c>
      <c r="O161" s="29">
        <f t="shared" si="16"/>
        <v>71.428571428571431</v>
      </c>
      <c r="P161" s="28">
        <v>8</v>
      </c>
      <c r="Q161" s="28">
        <v>7</v>
      </c>
      <c r="R161" s="41">
        <f t="shared" si="17"/>
        <v>87.5</v>
      </c>
      <c r="S161" s="28">
        <v>0</v>
      </c>
      <c r="T161" s="28">
        <v>0</v>
      </c>
      <c r="U161" s="41" t="e">
        <f t="shared" si="18"/>
        <v>#DIV/0!</v>
      </c>
      <c r="V161" s="28">
        <v>37</v>
      </c>
      <c r="W161" s="28">
        <v>23</v>
      </c>
      <c r="X161" s="41">
        <f t="shared" si="19"/>
        <v>62.162162162162161</v>
      </c>
      <c r="Y161" s="28">
        <v>17</v>
      </c>
      <c r="Z161" s="28">
        <v>16</v>
      </c>
      <c r="AA161" s="41">
        <f t="shared" si="20"/>
        <v>94.117647058823522</v>
      </c>
      <c r="AB161" s="28">
        <v>8</v>
      </c>
      <c r="AC161" s="28">
        <v>4</v>
      </c>
      <c r="AD161" s="41">
        <f t="shared" si="21"/>
        <v>50</v>
      </c>
      <c r="AE161" s="28">
        <v>0</v>
      </c>
      <c r="AF161" s="28">
        <v>0</v>
      </c>
      <c r="AG161" s="41" t="e">
        <f t="shared" si="22"/>
        <v>#DIV/0!</v>
      </c>
      <c r="AH161" s="28">
        <v>3</v>
      </c>
      <c r="AI161" s="30" t="s">
        <v>868</v>
      </c>
      <c r="AJ161" s="26" t="s">
        <v>429</v>
      </c>
      <c r="AK161" s="55" t="s">
        <v>869</v>
      </c>
      <c r="AL161" s="56">
        <v>81</v>
      </c>
      <c r="AM161" s="55">
        <v>45357.198142326386</v>
      </c>
      <c r="AN161" s="55" t="s">
        <v>876</v>
      </c>
      <c r="AO161" s="27">
        <f t="shared" si="23"/>
        <v>440</v>
      </c>
      <c r="AP161" s="27" t="s">
        <v>962</v>
      </c>
      <c r="AQ161" s="55" t="s">
        <v>872</v>
      </c>
      <c r="AR161" s="55" t="s">
        <v>872</v>
      </c>
      <c r="AS161" s="12"/>
      <c r="AT161" s="12"/>
      <c r="AU161" s="12"/>
      <c r="AV161" s="12"/>
    </row>
    <row r="162" spans="1:48" x14ac:dyDescent="0.25">
      <c r="A162" s="26">
        <v>438</v>
      </c>
      <c r="B162" s="26" t="s">
        <v>813</v>
      </c>
      <c r="C162" s="27" t="s">
        <v>434</v>
      </c>
      <c r="D162" s="26" t="s">
        <v>435</v>
      </c>
      <c r="E162" s="26" t="s">
        <v>53</v>
      </c>
      <c r="F162" s="26" t="s">
        <v>54</v>
      </c>
      <c r="G162" s="30" t="s">
        <v>55</v>
      </c>
      <c r="H162" s="26" t="s">
        <v>56</v>
      </c>
      <c r="I162" s="26" t="s">
        <v>57</v>
      </c>
      <c r="J162" s="26" t="s">
        <v>50</v>
      </c>
      <c r="K162" s="30" t="s">
        <v>960</v>
      </c>
      <c r="L162" s="30" t="s">
        <v>873</v>
      </c>
      <c r="M162" s="28">
        <v>46</v>
      </c>
      <c r="N162" s="28">
        <v>30</v>
      </c>
      <c r="O162" s="29">
        <f t="shared" si="16"/>
        <v>65.217391304347828</v>
      </c>
      <c r="P162" s="28">
        <v>2</v>
      </c>
      <c r="Q162" s="28">
        <v>2</v>
      </c>
      <c r="R162" s="41">
        <f t="shared" si="17"/>
        <v>100</v>
      </c>
      <c r="S162" s="28">
        <v>0</v>
      </c>
      <c r="T162" s="28">
        <v>0</v>
      </c>
      <c r="U162" s="41" t="e">
        <f t="shared" si="18"/>
        <v>#DIV/0!</v>
      </c>
      <c r="V162" s="28">
        <v>0</v>
      </c>
      <c r="W162" s="28">
        <v>0</v>
      </c>
      <c r="X162" s="41" t="e">
        <f t="shared" si="19"/>
        <v>#DIV/0!</v>
      </c>
      <c r="Y162" s="28">
        <v>7</v>
      </c>
      <c r="Z162" s="28">
        <v>4</v>
      </c>
      <c r="AA162" s="41">
        <f t="shared" si="20"/>
        <v>57.142857142857139</v>
      </c>
      <c r="AB162" s="28">
        <v>0</v>
      </c>
      <c r="AC162" s="28">
        <v>0</v>
      </c>
      <c r="AD162" s="41" t="e">
        <f t="shared" si="21"/>
        <v>#DIV/0!</v>
      </c>
      <c r="AE162" s="28">
        <v>37</v>
      </c>
      <c r="AF162" s="28">
        <v>24</v>
      </c>
      <c r="AG162" s="41">
        <f t="shared" si="22"/>
        <v>64.86486486486487</v>
      </c>
      <c r="AH162" s="28">
        <v>0</v>
      </c>
      <c r="AI162" s="30" t="s">
        <v>868</v>
      </c>
      <c r="AJ162" s="26" t="s">
        <v>429</v>
      </c>
      <c r="AK162" s="55" t="s">
        <v>869</v>
      </c>
      <c r="AL162" s="56">
        <v>50</v>
      </c>
      <c r="AM162" s="55">
        <v>45357.19114574074</v>
      </c>
      <c r="AN162" s="55" t="s">
        <v>876</v>
      </c>
      <c r="AO162" s="27">
        <f t="shared" si="23"/>
        <v>438</v>
      </c>
      <c r="AP162" s="27" t="s">
        <v>963</v>
      </c>
      <c r="AQ162" s="55" t="s">
        <v>872</v>
      </c>
      <c r="AR162" s="55" t="s">
        <v>964</v>
      </c>
      <c r="AS162" s="12"/>
      <c r="AT162" s="12"/>
      <c r="AU162" s="12"/>
      <c r="AV162" s="12"/>
    </row>
    <row r="163" spans="1:48" x14ac:dyDescent="0.25">
      <c r="A163" s="26">
        <v>459</v>
      </c>
      <c r="B163" s="26" t="s">
        <v>814</v>
      </c>
      <c r="C163" s="27" t="s">
        <v>436</v>
      </c>
      <c r="D163" s="26" t="s">
        <v>437</v>
      </c>
      <c r="E163" s="26" t="s">
        <v>60</v>
      </c>
      <c r="F163" s="26" t="s">
        <v>61</v>
      </c>
      <c r="G163" s="30" t="s">
        <v>62</v>
      </c>
      <c r="H163" s="26" t="s">
        <v>56</v>
      </c>
      <c r="I163" s="26" t="s">
        <v>57</v>
      </c>
      <c r="J163" s="26" t="s">
        <v>50</v>
      </c>
      <c r="K163" s="30" t="s">
        <v>958</v>
      </c>
      <c r="L163" s="30" t="s">
        <v>873</v>
      </c>
      <c r="M163" s="28">
        <v>732</v>
      </c>
      <c r="N163" s="28">
        <v>373</v>
      </c>
      <c r="O163" s="29">
        <f t="shared" si="16"/>
        <v>50.956284153005463</v>
      </c>
      <c r="P163" s="28">
        <v>95</v>
      </c>
      <c r="Q163" s="28">
        <v>47</v>
      </c>
      <c r="R163" s="41">
        <f t="shared" si="17"/>
        <v>49.473684210526315</v>
      </c>
      <c r="S163" s="28">
        <v>37</v>
      </c>
      <c r="T163" s="28">
        <v>28</v>
      </c>
      <c r="U163" s="41">
        <f t="shared" si="18"/>
        <v>75.675675675675677</v>
      </c>
      <c r="V163" s="28">
        <v>83</v>
      </c>
      <c r="W163" s="28">
        <v>50</v>
      </c>
      <c r="X163" s="41">
        <f t="shared" si="19"/>
        <v>60.24096385542169</v>
      </c>
      <c r="Y163" s="28">
        <v>243</v>
      </c>
      <c r="Z163" s="28">
        <v>129</v>
      </c>
      <c r="AA163" s="41">
        <f t="shared" si="20"/>
        <v>53.086419753086425</v>
      </c>
      <c r="AB163" s="28">
        <v>121</v>
      </c>
      <c r="AC163" s="28">
        <v>47</v>
      </c>
      <c r="AD163" s="41">
        <f t="shared" si="21"/>
        <v>38.84297520661157</v>
      </c>
      <c r="AE163" s="28">
        <v>153</v>
      </c>
      <c r="AF163" s="28">
        <v>72</v>
      </c>
      <c r="AG163" s="41">
        <f t="shared" si="22"/>
        <v>47.058823529411761</v>
      </c>
      <c r="AH163" s="28" t="s">
        <v>114</v>
      </c>
      <c r="AI163" s="30" t="s">
        <v>114</v>
      </c>
      <c r="AJ163" s="26" t="s">
        <v>429</v>
      </c>
      <c r="AK163" s="55" t="s">
        <v>965</v>
      </c>
      <c r="AL163" s="56">
        <v>180</v>
      </c>
      <c r="AM163" s="55">
        <v>45358.127182939817</v>
      </c>
      <c r="AN163" s="55" t="s">
        <v>932</v>
      </c>
      <c r="AO163" s="27">
        <f t="shared" si="23"/>
        <v>459</v>
      </c>
      <c r="AP163" s="27" t="s">
        <v>966</v>
      </c>
      <c r="AQ163" s="55" t="s">
        <v>886</v>
      </c>
      <c r="AR163" s="55" t="s">
        <v>906</v>
      </c>
      <c r="AS163" s="12"/>
      <c r="AT163" s="12"/>
      <c r="AU163" s="12"/>
      <c r="AV163" s="12"/>
    </row>
    <row r="164" spans="1:48" x14ac:dyDescent="0.25">
      <c r="A164" s="26">
        <v>469</v>
      </c>
      <c r="B164" s="26" t="s">
        <v>815</v>
      </c>
      <c r="C164" s="27" t="s">
        <v>438</v>
      </c>
      <c r="D164" s="26" t="s">
        <v>439</v>
      </c>
      <c r="E164" s="26" t="s">
        <v>45</v>
      </c>
      <c r="F164" s="26" t="s">
        <v>46</v>
      </c>
      <c r="G164" s="30" t="s">
        <v>47</v>
      </c>
      <c r="H164" s="26" t="s">
        <v>48</v>
      </c>
      <c r="I164" s="26" t="s">
        <v>49</v>
      </c>
      <c r="J164" s="26" t="s">
        <v>50</v>
      </c>
      <c r="K164" s="30" t="s">
        <v>960</v>
      </c>
      <c r="L164" s="30" t="s">
        <v>867</v>
      </c>
      <c r="M164" s="28">
        <v>62</v>
      </c>
      <c r="N164" s="28">
        <v>30</v>
      </c>
      <c r="O164" s="29">
        <f t="shared" si="16"/>
        <v>48.387096774193552</v>
      </c>
      <c r="P164" s="28">
        <v>2</v>
      </c>
      <c r="Q164" s="28">
        <v>1</v>
      </c>
      <c r="R164" s="41">
        <f t="shared" si="17"/>
        <v>50</v>
      </c>
      <c r="S164" s="28">
        <v>0</v>
      </c>
      <c r="T164" s="28">
        <v>0</v>
      </c>
      <c r="U164" s="41" t="e">
        <f t="shared" si="18"/>
        <v>#DIV/0!</v>
      </c>
      <c r="V164" s="28">
        <v>0</v>
      </c>
      <c r="W164" s="28">
        <v>0</v>
      </c>
      <c r="X164" s="41" t="e">
        <f t="shared" si="19"/>
        <v>#DIV/0!</v>
      </c>
      <c r="Y164" s="28">
        <v>12</v>
      </c>
      <c r="Z164" s="28">
        <v>10</v>
      </c>
      <c r="AA164" s="41">
        <f t="shared" si="20"/>
        <v>83.333333333333343</v>
      </c>
      <c r="AB164" s="28">
        <v>13</v>
      </c>
      <c r="AC164" s="28">
        <v>4</v>
      </c>
      <c r="AD164" s="41">
        <f t="shared" si="21"/>
        <v>30.76923076923077</v>
      </c>
      <c r="AE164" s="28">
        <v>35</v>
      </c>
      <c r="AF164" s="28">
        <v>15</v>
      </c>
      <c r="AG164" s="41">
        <f t="shared" si="22"/>
        <v>42.857142857142854</v>
      </c>
      <c r="AH164" s="28">
        <v>1</v>
      </c>
      <c r="AI164" s="30" t="s">
        <v>868</v>
      </c>
      <c r="AJ164" s="26" t="s">
        <v>429</v>
      </c>
      <c r="AK164" s="55" t="s">
        <v>869</v>
      </c>
      <c r="AL164" s="56">
        <v>59</v>
      </c>
      <c r="AM164" s="55">
        <v>45358.237744479164</v>
      </c>
      <c r="AN164" s="55" t="s">
        <v>928</v>
      </c>
      <c r="AO164" s="27">
        <f t="shared" si="23"/>
        <v>469</v>
      </c>
      <c r="AP164" s="27" t="s">
        <v>967</v>
      </c>
      <c r="AQ164" s="55" t="s">
        <v>872</v>
      </c>
      <c r="AR164" s="55" t="s">
        <v>916</v>
      </c>
      <c r="AS164" s="12"/>
      <c r="AT164" s="12"/>
      <c r="AU164" s="12"/>
      <c r="AV164" s="12"/>
    </row>
    <row r="165" spans="1:48" x14ac:dyDescent="0.25">
      <c r="A165" s="26">
        <v>10</v>
      </c>
      <c r="B165" s="26" t="s">
        <v>816</v>
      </c>
      <c r="C165" s="27" t="s">
        <v>440</v>
      </c>
      <c r="D165" s="26" t="s">
        <v>441</v>
      </c>
      <c r="E165" s="26" t="s">
        <v>53</v>
      </c>
      <c r="F165" s="26" t="s">
        <v>54</v>
      </c>
      <c r="G165" s="30" t="s">
        <v>55</v>
      </c>
      <c r="H165" s="26" t="s">
        <v>56</v>
      </c>
      <c r="I165" s="26" t="s">
        <v>57</v>
      </c>
      <c r="J165" s="26" t="s">
        <v>50</v>
      </c>
      <c r="K165" s="30" t="s">
        <v>960</v>
      </c>
      <c r="L165" s="30" t="s">
        <v>873</v>
      </c>
      <c r="M165" s="28">
        <v>52</v>
      </c>
      <c r="N165" s="28">
        <v>15</v>
      </c>
      <c r="O165" s="29">
        <f t="shared" si="16"/>
        <v>28.846153846153843</v>
      </c>
      <c r="P165" s="28">
        <v>4</v>
      </c>
      <c r="Q165" s="28">
        <v>3</v>
      </c>
      <c r="R165" s="41">
        <f t="shared" si="17"/>
        <v>75</v>
      </c>
      <c r="S165" s="28">
        <v>0</v>
      </c>
      <c r="T165" s="28">
        <v>0</v>
      </c>
      <c r="U165" s="41" t="e">
        <f t="shared" si="18"/>
        <v>#DIV/0!</v>
      </c>
      <c r="V165" s="28">
        <v>0</v>
      </c>
      <c r="W165" s="28">
        <v>0</v>
      </c>
      <c r="X165" s="41" t="e">
        <f t="shared" si="19"/>
        <v>#DIV/0!</v>
      </c>
      <c r="Y165" s="28">
        <v>10</v>
      </c>
      <c r="Z165" s="28">
        <v>3</v>
      </c>
      <c r="AA165" s="41">
        <f t="shared" si="20"/>
        <v>30</v>
      </c>
      <c r="AB165" s="28">
        <v>14</v>
      </c>
      <c r="AC165" s="28">
        <v>4</v>
      </c>
      <c r="AD165" s="41">
        <f t="shared" si="21"/>
        <v>28.571428571428569</v>
      </c>
      <c r="AE165" s="28">
        <v>24</v>
      </c>
      <c r="AF165" s="28">
        <v>5</v>
      </c>
      <c r="AG165" s="41">
        <f t="shared" si="22"/>
        <v>20.833333333333336</v>
      </c>
      <c r="AH165" s="28" t="s">
        <v>114</v>
      </c>
      <c r="AI165" s="30" t="s">
        <v>868</v>
      </c>
      <c r="AJ165" s="26" t="s">
        <v>429</v>
      </c>
      <c r="AK165" s="55" t="s">
        <v>869</v>
      </c>
      <c r="AL165" s="56">
        <v>60</v>
      </c>
      <c r="AM165" s="55">
        <v>45236.340106145835</v>
      </c>
      <c r="AN165" s="55" t="s">
        <v>930</v>
      </c>
      <c r="AO165" s="27">
        <f t="shared" si="23"/>
        <v>10</v>
      </c>
      <c r="AP165" s="27" t="s">
        <v>968</v>
      </c>
      <c r="AQ165" s="55" t="s">
        <v>874</v>
      </c>
      <c r="AR165" s="55" t="s">
        <v>882</v>
      </c>
      <c r="AS165" s="12"/>
      <c r="AT165" s="12"/>
      <c r="AU165" s="12"/>
      <c r="AV165" s="12"/>
    </row>
    <row r="166" spans="1:48" x14ac:dyDescent="0.25">
      <c r="A166" s="26">
        <v>424</v>
      </c>
      <c r="B166" s="26" t="s">
        <v>669</v>
      </c>
      <c r="C166" s="27" t="s">
        <v>442</v>
      </c>
      <c r="D166" s="26" t="s">
        <v>70</v>
      </c>
      <c r="E166" s="26" t="s">
        <v>71</v>
      </c>
      <c r="F166" s="26" t="s">
        <v>72</v>
      </c>
      <c r="G166" s="30" t="s">
        <v>62</v>
      </c>
      <c r="H166" s="26" t="s">
        <v>56</v>
      </c>
      <c r="I166" s="26" t="s">
        <v>57</v>
      </c>
      <c r="J166" s="26" t="s">
        <v>50</v>
      </c>
      <c r="K166" s="30" t="s">
        <v>958</v>
      </c>
      <c r="L166" s="30" t="s">
        <v>873</v>
      </c>
      <c r="M166" s="28">
        <v>679</v>
      </c>
      <c r="N166" s="28">
        <v>182</v>
      </c>
      <c r="O166" s="29">
        <f t="shared" si="16"/>
        <v>26.804123711340207</v>
      </c>
      <c r="P166" s="28">
        <v>62</v>
      </c>
      <c r="Q166" s="28">
        <v>31</v>
      </c>
      <c r="R166" s="41">
        <f t="shared" si="17"/>
        <v>50</v>
      </c>
      <c r="S166" s="28">
        <v>17</v>
      </c>
      <c r="T166" s="28">
        <v>9</v>
      </c>
      <c r="U166" s="41">
        <f t="shared" si="18"/>
        <v>52.941176470588239</v>
      </c>
      <c r="V166" s="28">
        <v>77</v>
      </c>
      <c r="W166" s="28">
        <v>51</v>
      </c>
      <c r="X166" s="41">
        <f t="shared" si="19"/>
        <v>66.233766233766232</v>
      </c>
      <c r="Y166" s="28">
        <v>170</v>
      </c>
      <c r="Z166" s="28">
        <v>37</v>
      </c>
      <c r="AA166" s="41">
        <f t="shared" si="20"/>
        <v>21.764705882352942</v>
      </c>
      <c r="AB166" s="28">
        <v>66</v>
      </c>
      <c r="AC166" s="28">
        <v>15</v>
      </c>
      <c r="AD166" s="41">
        <f t="shared" si="21"/>
        <v>22.727272727272727</v>
      </c>
      <c r="AE166" s="28">
        <v>287</v>
      </c>
      <c r="AF166" s="28">
        <v>39</v>
      </c>
      <c r="AG166" s="41">
        <f t="shared" si="22"/>
        <v>13.588850174216027</v>
      </c>
      <c r="AH166" s="28">
        <v>0</v>
      </c>
      <c r="AI166" s="30" t="s">
        <v>868</v>
      </c>
      <c r="AJ166" s="26" t="s">
        <v>429</v>
      </c>
      <c r="AK166" s="55" t="s">
        <v>969</v>
      </c>
      <c r="AL166" s="56">
        <v>260</v>
      </c>
      <c r="AM166" s="55">
        <v>45356.23482096065</v>
      </c>
      <c r="AN166" s="55" t="s">
        <v>941</v>
      </c>
      <c r="AO166" s="27">
        <f t="shared" si="23"/>
        <v>424</v>
      </c>
      <c r="AP166" s="27" t="s">
        <v>885</v>
      </c>
      <c r="AQ166" s="55" t="s">
        <v>950</v>
      </c>
      <c r="AR166" s="55" t="s">
        <v>970</v>
      </c>
      <c r="AS166" s="12"/>
      <c r="AT166" s="12"/>
      <c r="AU166" s="12"/>
      <c r="AV166" s="12"/>
    </row>
    <row r="167" spans="1:48" x14ac:dyDescent="0.25">
      <c r="A167" s="26">
        <v>229</v>
      </c>
      <c r="B167" s="26" t="s">
        <v>817</v>
      </c>
      <c r="C167" s="27" t="s">
        <v>443</v>
      </c>
      <c r="D167" s="26" t="s">
        <v>444</v>
      </c>
      <c r="E167" s="26" t="s">
        <v>53</v>
      </c>
      <c r="F167" s="26" t="s">
        <v>54</v>
      </c>
      <c r="G167" s="30" t="s">
        <v>55</v>
      </c>
      <c r="H167" s="26" t="s">
        <v>56</v>
      </c>
      <c r="I167" s="26" t="s">
        <v>57</v>
      </c>
      <c r="J167" s="26" t="s">
        <v>50</v>
      </c>
      <c r="K167" s="30" t="s">
        <v>958</v>
      </c>
      <c r="L167" s="30" t="s">
        <v>873</v>
      </c>
      <c r="M167" s="28">
        <v>15</v>
      </c>
      <c r="N167" s="28">
        <v>4</v>
      </c>
      <c r="O167" s="29">
        <f t="shared" si="16"/>
        <v>26.666666666666668</v>
      </c>
      <c r="P167" s="28">
        <v>0</v>
      </c>
      <c r="Q167" s="28">
        <v>0</v>
      </c>
      <c r="R167" s="41" t="e">
        <f t="shared" si="17"/>
        <v>#DIV/0!</v>
      </c>
      <c r="S167" s="28">
        <v>0</v>
      </c>
      <c r="T167" s="28">
        <v>0</v>
      </c>
      <c r="U167" s="41" t="e">
        <f t="shared" si="18"/>
        <v>#DIV/0!</v>
      </c>
      <c r="V167" s="28">
        <v>15</v>
      </c>
      <c r="W167" s="28">
        <v>4</v>
      </c>
      <c r="X167" s="41">
        <f t="shared" si="19"/>
        <v>26.666666666666668</v>
      </c>
      <c r="Y167" s="28">
        <v>0</v>
      </c>
      <c r="Z167" s="28">
        <v>0</v>
      </c>
      <c r="AA167" s="41" t="e">
        <f t="shared" si="20"/>
        <v>#DIV/0!</v>
      </c>
      <c r="AB167" s="28">
        <v>0</v>
      </c>
      <c r="AC167" s="28">
        <v>0</v>
      </c>
      <c r="AD167" s="41" t="e">
        <f t="shared" si="21"/>
        <v>#DIV/0!</v>
      </c>
      <c r="AE167" s="28">
        <v>0</v>
      </c>
      <c r="AF167" s="28">
        <v>0</v>
      </c>
      <c r="AG167" s="41" t="e">
        <f t="shared" si="22"/>
        <v>#DIV/0!</v>
      </c>
      <c r="AH167" s="28">
        <v>0</v>
      </c>
      <c r="AI167" s="30" t="s">
        <v>868</v>
      </c>
      <c r="AJ167" s="26" t="s">
        <v>429</v>
      </c>
      <c r="AK167" s="55" t="s">
        <v>890</v>
      </c>
      <c r="AL167" s="56">
        <v>7</v>
      </c>
      <c r="AM167" s="55">
        <v>45345.12528133102</v>
      </c>
      <c r="AN167" s="55" t="s">
        <v>891</v>
      </c>
      <c r="AO167" s="27">
        <f t="shared" si="23"/>
        <v>229</v>
      </c>
      <c r="AP167" s="27">
        <v>0</v>
      </c>
      <c r="AQ167" s="55" t="s">
        <v>886</v>
      </c>
      <c r="AR167" s="55" t="s">
        <v>905</v>
      </c>
      <c r="AS167" s="12"/>
      <c r="AT167" s="12"/>
      <c r="AU167" s="12"/>
      <c r="AV167" s="12"/>
    </row>
    <row r="168" spans="1:48" x14ac:dyDescent="0.25">
      <c r="A168" s="26">
        <v>74</v>
      </c>
      <c r="B168" s="26" t="s">
        <v>818</v>
      </c>
      <c r="C168" s="27" t="s">
        <v>445</v>
      </c>
      <c r="D168" s="26" t="s">
        <v>114</v>
      </c>
      <c r="E168" s="26" t="s">
        <v>53</v>
      </c>
      <c r="F168" s="26" t="s">
        <v>54</v>
      </c>
      <c r="G168" s="30" t="s">
        <v>55</v>
      </c>
      <c r="H168" s="26" t="s">
        <v>56</v>
      </c>
      <c r="I168" s="26" t="s">
        <v>57</v>
      </c>
      <c r="J168" s="26" t="s">
        <v>50</v>
      </c>
      <c r="K168" s="30" t="s">
        <v>958</v>
      </c>
      <c r="L168" s="30" t="s">
        <v>873</v>
      </c>
      <c r="M168" s="28">
        <v>15</v>
      </c>
      <c r="N168" s="28">
        <v>3</v>
      </c>
      <c r="O168" s="29">
        <f t="shared" si="16"/>
        <v>20</v>
      </c>
      <c r="P168" s="28">
        <v>1</v>
      </c>
      <c r="Q168" s="28">
        <v>1</v>
      </c>
      <c r="R168" s="41">
        <f t="shared" si="17"/>
        <v>100</v>
      </c>
      <c r="S168" s="28">
        <v>0</v>
      </c>
      <c r="T168" s="28">
        <v>0</v>
      </c>
      <c r="U168" s="41" t="e">
        <f t="shared" si="18"/>
        <v>#DIV/0!</v>
      </c>
      <c r="V168" s="28">
        <v>14</v>
      </c>
      <c r="W168" s="28">
        <v>2</v>
      </c>
      <c r="X168" s="41">
        <f t="shared" si="19"/>
        <v>14.285714285714285</v>
      </c>
      <c r="Y168" s="28">
        <v>0</v>
      </c>
      <c r="Z168" s="28">
        <v>0</v>
      </c>
      <c r="AA168" s="41" t="e">
        <f t="shared" si="20"/>
        <v>#DIV/0!</v>
      </c>
      <c r="AB168" s="28">
        <v>0</v>
      </c>
      <c r="AC168" s="28">
        <v>0</v>
      </c>
      <c r="AD168" s="41" t="e">
        <f t="shared" si="21"/>
        <v>#DIV/0!</v>
      </c>
      <c r="AE168" s="28">
        <v>0</v>
      </c>
      <c r="AF168" s="28">
        <v>0</v>
      </c>
      <c r="AG168" s="41" t="e">
        <f t="shared" si="22"/>
        <v>#DIV/0!</v>
      </c>
      <c r="AH168" s="28">
        <v>0</v>
      </c>
      <c r="AI168" s="30" t="s">
        <v>868</v>
      </c>
      <c r="AJ168" s="26" t="s">
        <v>429</v>
      </c>
      <c r="AK168" s="55" t="s">
        <v>890</v>
      </c>
      <c r="AL168" s="56">
        <v>7</v>
      </c>
      <c r="AM168" s="55">
        <v>45264.320434386573</v>
      </c>
      <c r="AN168" s="55" t="s">
        <v>884</v>
      </c>
      <c r="AO168" s="27">
        <f t="shared" si="23"/>
        <v>74</v>
      </c>
      <c r="AP168" s="27" t="s">
        <v>971</v>
      </c>
      <c r="AQ168" s="55" t="s">
        <v>872</v>
      </c>
      <c r="AR168" s="55" t="s">
        <v>882</v>
      </c>
      <c r="AS168" s="12"/>
      <c r="AT168" s="12"/>
      <c r="AU168" s="12"/>
      <c r="AV168" s="12"/>
    </row>
    <row r="169" spans="1:48" x14ac:dyDescent="0.25">
      <c r="A169" s="26">
        <v>473</v>
      </c>
      <c r="B169" s="26" t="s">
        <v>819</v>
      </c>
      <c r="C169" s="27" t="s">
        <v>446</v>
      </c>
      <c r="D169" s="26" t="s">
        <v>447</v>
      </c>
      <c r="E169" s="26" t="s">
        <v>53</v>
      </c>
      <c r="F169" s="26" t="s">
        <v>54</v>
      </c>
      <c r="G169" s="30" t="s">
        <v>55</v>
      </c>
      <c r="H169" s="26" t="s">
        <v>56</v>
      </c>
      <c r="I169" s="26" t="s">
        <v>57</v>
      </c>
      <c r="J169" s="26" t="s">
        <v>50</v>
      </c>
      <c r="K169" s="30" t="s">
        <v>960</v>
      </c>
      <c r="L169" s="30" t="s">
        <v>873</v>
      </c>
      <c r="M169" s="28">
        <v>120</v>
      </c>
      <c r="N169" s="28">
        <v>20</v>
      </c>
      <c r="O169" s="29">
        <f t="shared" si="16"/>
        <v>16.666666666666664</v>
      </c>
      <c r="P169" s="28">
        <v>60</v>
      </c>
      <c r="Q169" s="28">
        <v>0</v>
      </c>
      <c r="R169" s="41">
        <f t="shared" si="17"/>
        <v>0</v>
      </c>
      <c r="S169" s="28">
        <v>0</v>
      </c>
      <c r="T169" s="28">
        <v>0</v>
      </c>
      <c r="U169" s="41" t="e">
        <f t="shared" si="18"/>
        <v>#DIV/0!</v>
      </c>
      <c r="V169" s="28">
        <v>60</v>
      </c>
      <c r="W169" s="28">
        <v>20</v>
      </c>
      <c r="X169" s="41">
        <f t="shared" si="19"/>
        <v>33.333333333333329</v>
      </c>
      <c r="Y169" s="28">
        <v>0</v>
      </c>
      <c r="Z169" s="28">
        <v>0</v>
      </c>
      <c r="AA169" s="41" t="e">
        <f t="shared" si="20"/>
        <v>#DIV/0!</v>
      </c>
      <c r="AB169" s="28">
        <v>0</v>
      </c>
      <c r="AC169" s="28">
        <v>0</v>
      </c>
      <c r="AD169" s="41" t="e">
        <f t="shared" si="21"/>
        <v>#DIV/0!</v>
      </c>
      <c r="AE169" s="28">
        <v>0</v>
      </c>
      <c r="AF169" s="28">
        <v>0</v>
      </c>
      <c r="AG169" s="41" t="e">
        <f t="shared" si="22"/>
        <v>#DIV/0!</v>
      </c>
      <c r="AH169" s="28">
        <v>0</v>
      </c>
      <c r="AI169" s="30" t="s">
        <v>868</v>
      </c>
      <c r="AJ169" s="26" t="s">
        <v>429</v>
      </c>
      <c r="AK169" s="55" t="s">
        <v>869</v>
      </c>
      <c r="AL169" s="56">
        <v>62</v>
      </c>
      <c r="AM169" s="55">
        <v>45358.332585532407</v>
      </c>
      <c r="AN169" s="55" t="s">
        <v>928</v>
      </c>
      <c r="AO169" s="27">
        <f t="shared" si="23"/>
        <v>473</v>
      </c>
      <c r="AP169" s="27" t="s">
        <v>972</v>
      </c>
      <c r="AQ169" s="55" t="s">
        <v>950</v>
      </c>
      <c r="AR169" s="55" t="s">
        <v>882</v>
      </c>
      <c r="AS169" s="12"/>
      <c r="AT169" s="12"/>
      <c r="AU169" s="12"/>
      <c r="AV169" s="12"/>
    </row>
    <row r="170" spans="1:48" x14ac:dyDescent="0.25">
      <c r="A170" s="26">
        <v>493</v>
      </c>
      <c r="B170" s="26" t="s">
        <v>816</v>
      </c>
      <c r="C170" s="27" t="s">
        <v>440</v>
      </c>
      <c r="D170" s="26" t="s">
        <v>441</v>
      </c>
      <c r="E170" s="26" t="s">
        <v>53</v>
      </c>
      <c r="F170" s="26" t="s">
        <v>54</v>
      </c>
      <c r="G170" s="30" t="s">
        <v>55</v>
      </c>
      <c r="H170" s="26" t="s">
        <v>56</v>
      </c>
      <c r="I170" s="26" t="s">
        <v>57</v>
      </c>
      <c r="J170" s="26" t="s">
        <v>50</v>
      </c>
      <c r="K170" s="30" t="s">
        <v>886</v>
      </c>
      <c r="L170" s="30" t="s">
        <v>873</v>
      </c>
      <c r="M170" s="28">
        <v>57</v>
      </c>
      <c r="N170" s="28">
        <v>8</v>
      </c>
      <c r="O170" s="29">
        <f t="shared" si="16"/>
        <v>14.035087719298245</v>
      </c>
      <c r="P170" s="28">
        <v>5</v>
      </c>
      <c r="Q170" s="28">
        <v>3</v>
      </c>
      <c r="R170" s="41">
        <f t="shared" si="17"/>
        <v>60</v>
      </c>
      <c r="S170" s="28">
        <v>0</v>
      </c>
      <c r="T170" s="28">
        <v>0</v>
      </c>
      <c r="U170" s="41" t="e">
        <f t="shared" si="18"/>
        <v>#DIV/0!</v>
      </c>
      <c r="V170" s="28">
        <v>7</v>
      </c>
      <c r="W170" s="28">
        <v>0</v>
      </c>
      <c r="X170" s="41">
        <f t="shared" si="19"/>
        <v>0</v>
      </c>
      <c r="Y170" s="28">
        <v>10</v>
      </c>
      <c r="Z170" s="28">
        <v>0</v>
      </c>
      <c r="AA170" s="41">
        <f t="shared" si="20"/>
        <v>0</v>
      </c>
      <c r="AB170" s="28">
        <v>15</v>
      </c>
      <c r="AC170" s="28">
        <v>1</v>
      </c>
      <c r="AD170" s="41">
        <f t="shared" si="21"/>
        <v>6.666666666666667</v>
      </c>
      <c r="AE170" s="28">
        <v>20</v>
      </c>
      <c r="AF170" s="28">
        <v>4</v>
      </c>
      <c r="AG170" s="41">
        <f t="shared" si="22"/>
        <v>20</v>
      </c>
      <c r="AH170" s="28">
        <v>0</v>
      </c>
      <c r="AI170" s="30" t="s">
        <v>868</v>
      </c>
      <c r="AJ170" s="26" t="s">
        <v>429</v>
      </c>
      <c r="AK170" s="55" t="s">
        <v>869</v>
      </c>
      <c r="AL170" s="56">
        <v>60</v>
      </c>
      <c r="AM170" s="55">
        <v>45362.352160625</v>
      </c>
      <c r="AN170" s="55" t="s">
        <v>973</v>
      </c>
      <c r="AO170" s="27">
        <f t="shared" si="23"/>
        <v>493</v>
      </c>
      <c r="AP170" s="27" t="s">
        <v>968</v>
      </c>
      <c r="AQ170" s="55" t="s">
        <v>874</v>
      </c>
      <c r="AR170" s="55" t="s">
        <v>882</v>
      </c>
      <c r="AS170" s="12"/>
      <c r="AT170" s="12"/>
      <c r="AU170" s="12"/>
      <c r="AV170" s="12"/>
    </row>
    <row r="171" spans="1:48" x14ac:dyDescent="0.25">
      <c r="A171" s="26">
        <v>244</v>
      </c>
      <c r="B171" s="26" t="s">
        <v>820</v>
      </c>
      <c r="C171" s="27" t="s">
        <v>448</v>
      </c>
      <c r="D171" s="26" t="s">
        <v>449</v>
      </c>
      <c r="E171" s="26" t="s">
        <v>99</v>
      </c>
      <c r="F171" s="26" t="s">
        <v>100</v>
      </c>
      <c r="G171" s="30" t="s">
        <v>100</v>
      </c>
      <c r="H171" s="26" t="s">
        <v>83</v>
      </c>
      <c r="I171" s="26" t="s">
        <v>84</v>
      </c>
      <c r="J171" s="26" t="s">
        <v>85</v>
      </c>
      <c r="K171" s="30" t="s">
        <v>960</v>
      </c>
      <c r="L171" s="30" t="s">
        <v>867</v>
      </c>
      <c r="M171" s="28">
        <v>16</v>
      </c>
      <c r="N171" s="28">
        <v>16</v>
      </c>
      <c r="O171" s="29">
        <f t="shared" si="16"/>
        <v>100</v>
      </c>
      <c r="P171" s="28">
        <v>1</v>
      </c>
      <c r="Q171" s="28">
        <v>1</v>
      </c>
      <c r="R171" s="41">
        <f t="shared" si="17"/>
        <v>100</v>
      </c>
      <c r="S171" s="28">
        <v>0</v>
      </c>
      <c r="T171" s="28">
        <v>0</v>
      </c>
      <c r="U171" s="41" t="e">
        <f t="shared" si="18"/>
        <v>#DIV/0!</v>
      </c>
      <c r="V171" s="28">
        <v>0</v>
      </c>
      <c r="W171" s="28">
        <v>0</v>
      </c>
      <c r="X171" s="41" t="e">
        <f t="shared" si="19"/>
        <v>#DIV/0!</v>
      </c>
      <c r="Y171" s="28">
        <v>1</v>
      </c>
      <c r="Z171" s="28">
        <v>1</v>
      </c>
      <c r="AA171" s="41">
        <f t="shared" si="20"/>
        <v>100</v>
      </c>
      <c r="AB171" s="28">
        <v>14</v>
      </c>
      <c r="AC171" s="28">
        <v>14</v>
      </c>
      <c r="AD171" s="41">
        <f t="shared" si="21"/>
        <v>100</v>
      </c>
      <c r="AE171" s="28">
        <v>0</v>
      </c>
      <c r="AF171" s="28">
        <v>0</v>
      </c>
      <c r="AG171" s="41" t="e">
        <f t="shared" si="22"/>
        <v>#DIV/0!</v>
      </c>
      <c r="AH171" s="28">
        <v>0</v>
      </c>
      <c r="AI171" s="30" t="s">
        <v>868</v>
      </c>
      <c r="AJ171" s="26" t="s">
        <v>429</v>
      </c>
      <c r="AK171" s="55" t="s">
        <v>890</v>
      </c>
      <c r="AL171" s="56">
        <v>5</v>
      </c>
      <c r="AM171" s="55">
        <v>45345.366061840279</v>
      </c>
      <c r="AN171" s="55" t="s">
        <v>891</v>
      </c>
      <c r="AO171" s="27">
        <f t="shared" si="23"/>
        <v>244</v>
      </c>
      <c r="AP171" s="27" t="s">
        <v>974</v>
      </c>
      <c r="AQ171" s="55" t="s">
        <v>872</v>
      </c>
      <c r="AR171" s="55" t="s">
        <v>872</v>
      </c>
      <c r="AS171" s="12"/>
      <c r="AT171" s="12"/>
      <c r="AU171" s="12"/>
      <c r="AV171" s="12"/>
    </row>
    <row r="172" spans="1:48" x14ac:dyDescent="0.25">
      <c r="A172" s="26">
        <v>236</v>
      </c>
      <c r="B172" s="26" t="s">
        <v>821</v>
      </c>
      <c r="C172" s="27" t="s">
        <v>450</v>
      </c>
      <c r="D172" s="26" t="s">
        <v>451</v>
      </c>
      <c r="E172" s="26" t="s">
        <v>99</v>
      </c>
      <c r="F172" s="26" t="s">
        <v>100</v>
      </c>
      <c r="G172" s="30" t="s">
        <v>100</v>
      </c>
      <c r="H172" s="26" t="s">
        <v>83</v>
      </c>
      <c r="I172" s="26" t="s">
        <v>84</v>
      </c>
      <c r="J172" s="26" t="s">
        <v>85</v>
      </c>
      <c r="K172" s="30" t="s">
        <v>960</v>
      </c>
      <c r="L172" s="30" t="s">
        <v>867</v>
      </c>
      <c r="M172" s="28">
        <v>43</v>
      </c>
      <c r="N172" s="28">
        <v>39</v>
      </c>
      <c r="O172" s="29">
        <f t="shared" si="16"/>
        <v>90.697674418604649</v>
      </c>
      <c r="P172" s="28">
        <v>3</v>
      </c>
      <c r="Q172" s="28">
        <v>3</v>
      </c>
      <c r="R172" s="41">
        <f t="shared" si="17"/>
        <v>100</v>
      </c>
      <c r="S172" s="28">
        <v>1</v>
      </c>
      <c r="T172" s="28">
        <v>1</v>
      </c>
      <c r="U172" s="41">
        <f t="shared" si="18"/>
        <v>100</v>
      </c>
      <c r="V172" s="28">
        <v>15</v>
      </c>
      <c r="W172" s="28">
        <v>13</v>
      </c>
      <c r="X172" s="41">
        <f t="shared" si="19"/>
        <v>86.666666666666671</v>
      </c>
      <c r="Y172" s="28">
        <v>6</v>
      </c>
      <c r="Z172" s="28">
        <v>4</v>
      </c>
      <c r="AA172" s="41">
        <f t="shared" si="20"/>
        <v>66.666666666666657</v>
      </c>
      <c r="AB172" s="28">
        <v>18</v>
      </c>
      <c r="AC172" s="28">
        <v>18</v>
      </c>
      <c r="AD172" s="41">
        <f t="shared" si="21"/>
        <v>100</v>
      </c>
      <c r="AE172" s="28">
        <v>0</v>
      </c>
      <c r="AF172" s="28">
        <v>0</v>
      </c>
      <c r="AG172" s="41" t="e">
        <f t="shared" si="22"/>
        <v>#DIV/0!</v>
      </c>
      <c r="AH172" s="28">
        <v>0</v>
      </c>
      <c r="AI172" s="30" t="s">
        <v>868</v>
      </c>
      <c r="AJ172" s="26" t="s">
        <v>429</v>
      </c>
      <c r="AK172" s="55" t="s">
        <v>869</v>
      </c>
      <c r="AL172" s="56">
        <v>28</v>
      </c>
      <c r="AM172" s="55">
        <v>45345.158875856483</v>
      </c>
      <c r="AN172" s="55" t="s">
        <v>891</v>
      </c>
      <c r="AO172" s="27">
        <f t="shared" si="23"/>
        <v>236</v>
      </c>
      <c r="AP172" s="27" t="s">
        <v>975</v>
      </c>
      <c r="AQ172" s="55" t="s">
        <v>872</v>
      </c>
      <c r="AR172" s="55" t="s">
        <v>895</v>
      </c>
      <c r="AS172" s="12"/>
      <c r="AT172" s="12"/>
      <c r="AU172" s="12"/>
      <c r="AV172" s="12"/>
    </row>
    <row r="173" spans="1:48" x14ac:dyDescent="0.25">
      <c r="A173" s="26">
        <v>231</v>
      </c>
      <c r="B173" s="26" t="s">
        <v>822</v>
      </c>
      <c r="C173" s="27" t="s">
        <v>452</v>
      </c>
      <c r="D173" s="26" t="s">
        <v>453</v>
      </c>
      <c r="E173" s="26" t="s">
        <v>99</v>
      </c>
      <c r="F173" s="26" t="s">
        <v>100</v>
      </c>
      <c r="G173" s="30" t="s">
        <v>100</v>
      </c>
      <c r="H173" s="26" t="s">
        <v>83</v>
      </c>
      <c r="I173" s="26" t="s">
        <v>84</v>
      </c>
      <c r="J173" s="26" t="s">
        <v>85</v>
      </c>
      <c r="K173" s="30" t="s">
        <v>958</v>
      </c>
      <c r="L173" s="30" t="s">
        <v>867</v>
      </c>
      <c r="M173" s="28">
        <v>27</v>
      </c>
      <c r="N173" s="28">
        <v>16</v>
      </c>
      <c r="O173" s="29">
        <f t="shared" si="16"/>
        <v>59.259259259259252</v>
      </c>
      <c r="P173" s="28">
        <v>1</v>
      </c>
      <c r="Q173" s="28">
        <v>0</v>
      </c>
      <c r="R173" s="41">
        <f t="shared" si="17"/>
        <v>0</v>
      </c>
      <c r="S173" s="28">
        <v>0</v>
      </c>
      <c r="T173" s="28">
        <v>0</v>
      </c>
      <c r="U173" s="41" t="e">
        <f t="shared" si="18"/>
        <v>#DIV/0!</v>
      </c>
      <c r="V173" s="28">
        <v>0</v>
      </c>
      <c r="W173" s="28">
        <v>0</v>
      </c>
      <c r="X173" s="41" t="e">
        <f t="shared" si="19"/>
        <v>#DIV/0!</v>
      </c>
      <c r="Y173" s="28">
        <v>2</v>
      </c>
      <c r="Z173" s="28">
        <v>1</v>
      </c>
      <c r="AA173" s="41">
        <f t="shared" si="20"/>
        <v>50</v>
      </c>
      <c r="AB173" s="28">
        <v>18</v>
      </c>
      <c r="AC173" s="28">
        <v>10</v>
      </c>
      <c r="AD173" s="41">
        <f t="shared" si="21"/>
        <v>55.555555555555557</v>
      </c>
      <c r="AE173" s="28">
        <v>6</v>
      </c>
      <c r="AF173" s="28">
        <v>5</v>
      </c>
      <c r="AG173" s="41">
        <f t="shared" si="22"/>
        <v>83.333333333333343</v>
      </c>
      <c r="AH173" s="28">
        <v>0</v>
      </c>
      <c r="AI173" s="30" t="s">
        <v>868</v>
      </c>
      <c r="AJ173" s="26" t="s">
        <v>429</v>
      </c>
      <c r="AK173" s="55" t="s">
        <v>890</v>
      </c>
      <c r="AL173" s="56">
        <v>7</v>
      </c>
      <c r="AM173" s="55">
        <v>45345.132920277778</v>
      </c>
      <c r="AN173" s="55" t="s">
        <v>911</v>
      </c>
      <c r="AO173" s="27">
        <f t="shared" si="23"/>
        <v>231</v>
      </c>
      <c r="AP173" s="27" t="s">
        <v>976</v>
      </c>
      <c r="AQ173" s="55" t="s">
        <v>872</v>
      </c>
      <c r="AR173" s="55" t="s">
        <v>882</v>
      </c>
      <c r="AS173" s="12"/>
      <c r="AT173" s="12"/>
      <c r="AU173" s="12"/>
      <c r="AV173" s="12"/>
    </row>
    <row r="174" spans="1:48" x14ac:dyDescent="0.25">
      <c r="A174" s="26">
        <v>253</v>
      </c>
      <c r="B174" s="26" t="s">
        <v>823</v>
      </c>
      <c r="C174" s="27" t="s">
        <v>454</v>
      </c>
      <c r="D174" s="26" t="s">
        <v>455</v>
      </c>
      <c r="E174" s="26" t="s">
        <v>80</v>
      </c>
      <c r="F174" s="26" t="s">
        <v>81</v>
      </c>
      <c r="G174" s="30" t="s">
        <v>94</v>
      </c>
      <c r="H174" s="26" t="s">
        <v>83</v>
      </c>
      <c r="I174" s="26" t="s">
        <v>84</v>
      </c>
      <c r="J174" s="57" t="s">
        <v>85</v>
      </c>
      <c r="K174" s="30" t="s">
        <v>960</v>
      </c>
      <c r="L174" s="30" t="s">
        <v>889</v>
      </c>
      <c r="M174" s="28">
        <v>36</v>
      </c>
      <c r="N174" s="28">
        <v>17</v>
      </c>
      <c r="O174" s="29">
        <f t="shared" si="16"/>
        <v>47.222222222222221</v>
      </c>
      <c r="P174" s="28">
        <v>2</v>
      </c>
      <c r="Q174" s="28">
        <v>2</v>
      </c>
      <c r="R174" s="41">
        <f t="shared" si="17"/>
        <v>100</v>
      </c>
      <c r="S174" s="28">
        <v>0</v>
      </c>
      <c r="T174" s="28">
        <v>0</v>
      </c>
      <c r="U174" s="41" t="e">
        <f t="shared" si="18"/>
        <v>#DIV/0!</v>
      </c>
      <c r="V174" s="28">
        <v>17</v>
      </c>
      <c r="W174" s="28">
        <v>7</v>
      </c>
      <c r="X174" s="41">
        <f t="shared" si="19"/>
        <v>41.17647058823529</v>
      </c>
      <c r="Y174" s="28">
        <v>6</v>
      </c>
      <c r="Z174" s="28">
        <v>1</v>
      </c>
      <c r="AA174" s="41">
        <f t="shared" si="20"/>
        <v>16.666666666666664</v>
      </c>
      <c r="AB174" s="28">
        <v>11</v>
      </c>
      <c r="AC174" s="28">
        <v>7</v>
      </c>
      <c r="AD174" s="41">
        <f t="shared" si="21"/>
        <v>63.636363636363633</v>
      </c>
      <c r="AE174" s="28">
        <v>0</v>
      </c>
      <c r="AF174" s="28">
        <v>0</v>
      </c>
      <c r="AG174" s="41" t="e">
        <f t="shared" si="22"/>
        <v>#DIV/0!</v>
      </c>
      <c r="AH174" s="28">
        <v>0</v>
      </c>
      <c r="AI174" s="30" t="s">
        <v>114</v>
      </c>
      <c r="AJ174" s="26" t="s">
        <v>429</v>
      </c>
      <c r="AK174" s="55" t="s">
        <v>869</v>
      </c>
      <c r="AL174" s="56">
        <v>37</v>
      </c>
      <c r="AM174" s="55">
        <v>45348.14518136574</v>
      </c>
      <c r="AN174" s="55" t="s">
        <v>879</v>
      </c>
      <c r="AO174" s="27">
        <f t="shared" si="23"/>
        <v>253</v>
      </c>
      <c r="AP174" s="27" t="s">
        <v>977</v>
      </c>
      <c r="AQ174" s="55" t="s">
        <v>872</v>
      </c>
      <c r="AR174" s="55" t="s">
        <v>916</v>
      </c>
      <c r="AS174" s="12"/>
      <c r="AT174" s="12"/>
      <c r="AU174" s="12"/>
      <c r="AV174" s="12"/>
    </row>
    <row r="175" spans="1:48" x14ac:dyDescent="0.25">
      <c r="A175" s="26">
        <v>251</v>
      </c>
      <c r="B175" s="26" t="s">
        <v>824</v>
      </c>
      <c r="C175" s="27" t="s">
        <v>456</v>
      </c>
      <c r="D175" s="26" t="s">
        <v>457</v>
      </c>
      <c r="E175" s="26" t="s">
        <v>99</v>
      </c>
      <c r="F175" s="26" t="s">
        <v>100</v>
      </c>
      <c r="G175" s="30" t="s">
        <v>100</v>
      </c>
      <c r="H175" s="26" t="s">
        <v>83</v>
      </c>
      <c r="I175" s="26" t="s">
        <v>84</v>
      </c>
      <c r="J175" s="26" t="s">
        <v>85</v>
      </c>
      <c r="K175" s="30" t="s">
        <v>960</v>
      </c>
      <c r="L175" s="30" t="s">
        <v>867</v>
      </c>
      <c r="M175" s="28">
        <v>43</v>
      </c>
      <c r="N175" s="28">
        <v>16</v>
      </c>
      <c r="O175" s="29">
        <f t="shared" si="16"/>
        <v>37.209302325581397</v>
      </c>
      <c r="P175" s="28">
        <v>3</v>
      </c>
      <c r="Q175" s="28">
        <v>3</v>
      </c>
      <c r="R175" s="41">
        <f t="shared" si="17"/>
        <v>100</v>
      </c>
      <c r="S175" s="28">
        <v>0</v>
      </c>
      <c r="T175" s="28">
        <v>0</v>
      </c>
      <c r="U175" s="41" t="e">
        <f t="shared" si="18"/>
        <v>#DIV/0!</v>
      </c>
      <c r="V175" s="28">
        <v>18</v>
      </c>
      <c r="W175" s="28">
        <v>3</v>
      </c>
      <c r="X175" s="41">
        <f t="shared" si="19"/>
        <v>16.666666666666664</v>
      </c>
      <c r="Y175" s="28">
        <v>7</v>
      </c>
      <c r="Z175" s="28">
        <v>3</v>
      </c>
      <c r="AA175" s="41">
        <f t="shared" si="20"/>
        <v>42.857142857142854</v>
      </c>
      <c r="AB175" s="28">
        <v>14</v>
      </c>
      <c r="AC175" s="28">
        <v>6</v>
      </c>
      <c r="AD175" s="41">
        <f t="shared" si="21"/>
        <v>42.857142857142854</v>
      </c>
      <c r="AE175" s="28">
        <v>1</v>
      </c>
      <c r="AF175" s="28">
        <v>1</v>
      </c>
      <c r="AG175" s="41">
        <f t="shared" si="22"/>
        <v>100</v>
      </c>
      <c r="AH175" s="28">
        <v>0</v>
      </c>
      <c r="AI175" s="30" t="s">
        <v>868</v>
      </c>
      <c r="AJ175" s="26" t="s">
        <v>429</v>
      </c>
      <c r="AK175" s="55" t="s">
        <v>869</v>
      </c>
      <c r="AL175" s="56">
        <v>42</v>
      </c>
      <c r="AM175" s="55">
        <v>45348.052861261574</v>
      </c>
      <c r="AN175" s="55" t="s">
        <v>879</v>
      </c>
      <c r="AO175" s="27">
        <f t="shared" si="23"/>
        <v>251</v>
      </c>
      <c r="AP175" s="27" t="s">
        <v>978</v>
      </c>
      <c r="AQ175" s="55" t="s">
        <v>872</v>
      </c>
      <c r="AR175" s="55" t="s">
        <v>872</v>
      </c>
      <c r="AS175" s="12"/>
      <c r="AT175" s="12"/>
      <c r="AU175" s="12"/>
      <c r="AV175" s="12"/>
    </row>
    <row r="176" spans="1:48" x14ac:dyDescent="0.25">
      <c r="A176" s="26">
        <v>73</v>
      </c>
      <c r="B176" s="26" t="s">
        <v>825</v>
      </c>
      <c r="C176" s="27" t="s">
        <v>458</v>
      </c>
      <c r="D176" s="26" t="s">
        <v>459</v>
      </c>
      <c r="E176" s="26" t="s">
        <v>88</v>
      </c>
      <c r="F176" s="26" t="s">
        <v>89</v>
      </c>
      <c r="G176" s="30" t="s">
        <v>89</v>
      </c>
      <c r="H176" s="26" t="s">
        <v>56</v>
      </c>
      <c r="I176" s="26" t="s">
        <v>57</v>
      </c>
      <c r="J176" s="26" t="s">
        <v>85</v>
      </c>
      <c r="K176" s="30" t="s">
        <v>979</v>
      </c>
      <c r="L176" s="30" t="s">
        <v>892</v>
      </c>
      <c r="M176" s="28">
        <v>381</v>
      </c>
      <c r="N176" s="28">
        <v>141</v>
      </c>
      <c r="O176" s="29">
        <f t="shared" si="16"/>
        <v>37.00787401574803</v>
      </c>
      <c r="P176" s="28">
        <v>50</v>
      </c>
      <c r="Q176" s="28">
        <v>20</v>
      </c>
      <c r="R176" s="41">
        <f t="shared" si="17"/>
        <v>40</v>
      </c>
      <c r="S176" s="28">
        <v>8</v>
      </c>
      <c r="T176" s="28">
        <v>6</v>
      </c>
      <c r="U176" s="41">
        <f t="shared" si="18"/>
        <v>75</v>
      </c>
      <c r="V176" s="28">
        <v>40</v>
      </c>
      <c r="W176" s="28">
        <v>26</v>
      </c>
      <c r="X176" s="41">
        <f t="shared" si="19"/>
        <v>65</v>
      </c>
      <c r="Y176" s="28">
        <v>116</v>
      </c>
      <c r="Z176" s="28">
        <v>41</v>
      </c>
      <c r="AA176" s="41">
        <f t="shared" si="20"/>
        <v>35.344827586206897</v>
      </c>
      <c r="AB176" s="28">
        <v>37</v>
      </c>
      <c r="AC176" s="28">
        <v>15</v>
      </c>
      <c r="AD176" s="41">
        <f t="shared" si="21"/>
        <v>40.54054054054054</v>
      </c>
      <c r="AE176" s="28">
        <v>130</v>
      </c>
      <c r="AF176" s="28">
        <v>33</v>
      </c>
      <c r="AG176" s="41">
        <f t="shared" si="22"/>
        <v>25.384615384615383</v>
      </c>
      <c r="AH176" s="28" t="s">
        <v>114</v>
      </c>
      <c r="AI176" s="30" t="s">
        <v>114</v>
      </c>
      <c r="AJ176" s="26" t="s">
        <v>429</v>
      </c>
      <c r="AK176" s="55" t="s">
        <v>890</v>
      </c>
      <c r="AL176" s="56">
        <v>73</v>
      </c>
      <c r="AM176" s="55">
        <v>45264.246797025466</v>
      </c>
      <c r="AN176" s="55" t="s">
        <v>980</v>
      </c>
      <c r="AO176" s="27">
        <f t="shared" si="23"/>
        <v>73</v>
      </c>
      <c r="AP176" s="27">
        <v>0</v>
      </c>
      <c r="AQ176" s="55" t="s">
        <v>950</v>
      </c>
      <c r="AR176" s="55" t="s">
        <v>970</v>
      </c>
      <c r="AS176" s="12"/>
      <c r="AT176" s="12"/>
      <c r="AU176" s="12"/>
      <c r="AV176" s="12"/>
    </row>
    <row r="177" spans="1:48" x14ac:dyDescent="0.25">
      <c r="A177" s="26">
        <v>302</v>
      </c>
      <c r="B177" s="26" t="s">
        <v>826</v>
      </c>
      <c r="C177" s="27" t="s">
        <v>460</v>
      </c>
      <c r="D177" s="26" t="s">
        <v>461</v>
      </c>
      <c r="E177" s="26" t="s">
        <v>88</v>
      </c>
      <c r="F177" s="26" t="s">
        <v>89</v>
      </c>
      <c r="G177" s="30" t="s">
        <v>89</v>
      </c>
      <c r="H177" s="26" t="s">
        <v>56</v>
      </c>
      <c r="I177" s="26" t="s">
        <v>57</v>
      </c>
      <c r="J177" s="26" t="s">
        <v>85</v>
      </c>
      <c r="K177" s="30" t="s">
        <v>960</v>
      </c>
      <c r="L177" s="30" t="s">
        <v>892</v>
      </c>
      <c r="M177" s="28">
        <v>54</v>
      </c>
      <c r="N177" s="28">
        <v>19</v>
      </c>
      <c r="O177" s="29">
        <f t="shared" si="16"/>
        <v>35.185185185185183</v>
      </c>
      <c r="P177" s="28">
        <v>4</v>
      </c>
      <c r="Q177" s="28">
        <v>1</v>
      </c>
      <c r="R177" s="41">
        <f t="shared" si="17"/>
        <v>25</v>
      </c>
      <c r="S177" s="28">
        <v>0</v>
      </c>
      <c r="T177" s="28">
        <v>0</v>
      </c>
      <c r="U177" s="41" t="e">
        <f t="shared" si="18"/>
        <v>#DIV/0!</v>
      </c>
      <c r="V177" s="28">
        <v>0</v>
      </c>
      <c r="W177" s="28">
        <v>0</v>
      </c>
      <c r="X177" s="41" t="e">
        <f t="shared" si="19"/>
        <v>#DIV/0!</v>
      </c>
      <c r="Y177" s="28">
        <v>8</v>
      </c>
      <c r="Z177" s="28">
        <v>2</v>
      </c>
      <c r="AA177" s="41">
        <f t="shared" si="20"/>
        <v>25</v>
      </c>
      <c r="AB177" s="28">
        <v>22</v>
      </c>
      <c r="AC177" s="28">
        <v>12</v>
      </c>
      <c r="AD177" s="41">
        <f t="shared" si="21"/>
        <v>54.54545454545454</v>
      </c>
      <c r="AE177" s="28">
        <v>20</v>
      </c>
      <c r="AF177" s="28">
        <v>4</v>
      </c>
      <c r="AG177" s="41">
        <f t="shared" si="22"/>
        <v>20</v>
      </c>
      <c r="AH177" s="28" t="s">
        <v>114</v>
      </c>
      <c r="AI177" s="30" t="s">
        <v>868</v>
      </c>
      <c r="AJ177" s="26" t="s">
        <v>429</v>
      </c>
      <c r="AK177" s="55" t="s">
        <v>869</v>
      </c>
      <c r="AL177" s="56">
        <v>38</v>
      </c>
      <c r="AM177" s="55">
        <v>45351.143017465278</v>
      </c>
      <c r="AN177" s="55" t="s">
        <v>915</v>
      </c>
      <c r="AO177" s="27">
        <f t="shared" si="23"/>
        <v>302</v>
      </c>
      <c r="AP177" s="27" t="s">
        <v>981</v>
      </c>
      <c r="AQ177" s="55" t="s">
        <v>872</v>
      </c>
      <c r="AR177" s="55" t="s">
        <v>872</v>
      </c>
      <c r="AS177" s="12"/>
      <c r="AT177" s="12"/>
      <c r="AU177" s="12"/>
      <c r="AV177" s="12"/>
    </row>
    <row r="178" spans="1:48" x14ac:dyDescent="0.25">
      <c r="A178" s="26">
        <v>22</v>
      </c>
      <c r="B178" s="26" t="s">
        <v>827</v>
      </c>
      <c r="C178" s="27" t="s">
        <v>462</v>
      </c>
      <c r="D178" s="26" t="s">
        <v>463</v>
      </c>
      <c r="E178" s="26" t="s">
        <v>88</v>
      </c>
      <c r="F178" s="26" t="s">
        <v>89</v>
      </c>
      <c r="G178" s="30" t="s">
        <v>62</v>
      </c>
      <c r="H178" s="26" t="s">
        <v>56</v>
      </c>
      <c r="I178" s="26" t="s">
        <v>57</v>
      </c>
      <c r="J178" s="26" t="s">
        <v>85</v>
      </c>
      <c r="K178" s="30" t="s">
        <v>960</v>
      </c>
      <c r="L178" s="30" t="s">
        <v>873</v>
      </c>
      <c r="M178" s="28">
        <v>80</v>
      </c>
      <c r="N178" s="28">
        <v>28</v>
      </c>
      <c r="O178" s="29">
        <f t="shared" si="16"/>
        <v>35</v>
      </c>
      <c r="P178" s="28">
        <v>6</v>
      </c>
      <c r="Q178" s="28">
        <v>1</v>
      </c>
      <c r="R178" s="41">
        <f t="shared" si="17"/>
        <v>16.666666666666664</v>
      </c>
      <c r="S178" s="28">
        <v>0</v>
      </c>
      <c r="T178" s="28">
        <v>0</v>
      </c>
      <c r="U178" s="41" t="e">
        <f t="shared" si="18"/>
        <v>#DIV/0!</v>
      </c>
      <c r="V178" s="28">
        <v>1</v>
      </c>
      <c r="W178" s="28">
        <v>1</v>
      </c>
      <c r="X178" s="41">
        <f t="shared" si="19"/>
        <v>100</v>
      </c>
      <c r="Y178" s="28">
        <v>15</v>
      </c>
      <c r="Z178" s="28">
        <v>5</v>
      </c>
      <c r="AA178" s="41">
        <f t="shared" si="20"/>
        <v>33.333333333333329</v>
      </c>
      <c r="AB178" s="28">
        <v>15</v>
      </c>
      <c r="AC178" s="28">
        <v>6</v>
      </c>
      <c r="AD178" s="41">
        <f t="shared" si="21"/>
        <v>40</v>
      </c>
      <c r="AE178" s="28">
        <v>43</v>
      </c>
      <c r="AF178" s="28">
        <v>15</v>
      </c>
      <c r="AG178" s="41">
        <f t="shared" si="22"/>
        <v>34.883720930232556</v>
      </c>
      <c r="AH178" s="28">
        <v>0</v>
      </c>
      <c r="AI178" s="30" t="s">
        <v>114</v>
      </c>
      <c r="AJ178" s="26" t="s">
        <v>429</v>
      </c>
      <c r="AK178" s="55" t="s">
        <v>869</v>
      </c>
      <c r="AL178" s="56">
        <v>69</v>
      </c>
      <c r="AM178" s="55">
        <v>45240.042959814811</v>
      </c>
      <c r="AN178" s="55" t="s">
        <v>982</v>
      </c>
      <c r="AO178" s="27">
        <f t="shared" si="23"/>
        <v>22</v>
      </c>
      <c r="AP178" s="27" t="s">
        <v>983</v>
      </c>
      <c r="AQ178" s="55" t="s">
        <v>872</v>
      </c>
      <c r="AR178" s="55" t="s">
        <v>872</v>
      </c>
      <c r="AS178" s="12"/>
      <c r="AT178" s="12"/>
      <c r="AU178" s="12"/>
      <c r="AV178" s="12"/>
    </row>
    <row r="179" spans="1:48" x14ac:dyDescent="0.25">
      <c r="A179" s="26">
        <v>191</v>
      </c>
      <c r="B179" s="26" t="s">
        <v>828</v>
      </c>
      <c r="C179" s="27" t="s">
        <v>464</v>
      </c>
      <c r="D179" s="26" t="s">
        <v>465</v>
      </c>
      <c r="E179" s="26" t="s">
        <v>88</v>
      </c>
      <c r="F179" s="26" t="s">
        <v>89</v>
      </c>
      <c r="G179" s="30" t="s">
        <v>89</v>
      </c>
      <c r="H179" s="26" t="s">
        <v>56</v>
      </c>
      <c r="I179" s="26" t="s">
        <v>57</v>
      </c>
      <c r="J179" s="26" t="s">
        <v>85</v>
      </c>
      <c r="K179" s="30" t="s">
        <v>960</v>
      </c>
      <c r="L179" s="30" t="s">
        <v>892</v>
      </c>
      <c r="M179" s="28">
        <v>76</v>
      </c>
      <c r="N179" s="28">
        <v>26</v>
      </c>
      <c r="O179" s="29">
        <f t="shared" si="16"/>
        <v>34.210526315789473</v>
      </c>
      <c r="P179" s="28">
        <v>9</v>
      </c>
      <c r="Q179" s="28">
        <v>7</v>
      </c>
      <c r="R179" s="41">
        <f t="shared" si="17"/>
        <v>77.777777777777786</v>
      </c>
      <c r="S179" s="28">
        <v>2</v>
      </c>
      <c r="T179" s="28">
        <v>2</v>
      </c>
      <c r="U179" s="41">
        <f t="shared" si="18"/>
        <v>100</v>
      </c>
      <c r="V179" s="28">
        <v>1</v>
      </c>
      <c r="W179" s="28">
        <v>1</v>
      </c>
      <c r="X179" s="41">
        <f t="shared" si="19"/>
        <v>100</v>
      </c>
      <c r="Y179" s="28">
        <v>16</v>
      </c>
      <c r="Z179" s="28">
        <v>4</v>
      </c>
      <c r="AA179" s="41">
        <f t="shared" si="20"/>
        <v>25</v>
      </c>
      <c r="AB179" s="28">
        <v>18</v>
      </c>
      <c r="AC179" s="28">
        <v>4</v>
      </c>
      <c r="AD179" s="41">
        <f t="shared" si="21"/>
        <v>22.222222222222221</v>
      </c>
      <c r="AE179" s="28">
        <v>30</v>
      </c>
      <c r="AF179" s="28">
        <v>8</v>
      </c>
      <c r="AG179" s="41">
        <f t="shared" si="22"/>
        <v>26.666666666666668</v>
      </c>
      <c r="AH179" s="28">
        <v>0</v>
      </c>
      <c r="AI179" s="30" t="s">
        <v>868</v>
      </c>
      <c r="AJ179" s="26" t="s">
        <v>429</v>
      </c>
      <c r="AK179" s="55" t="s">
        <v>869</v>
      </c>
      <c r="AL179" s="56">
        <v>79</v>
      </c>
      <c r="AM179" s="55">
        <v>45272.092636331021</v>
      </c>
      <c r="AN179" s="55" t="s">
        <v>914</v>
      </c>
      <c r="AO179" s="27">
        <f t="shared" si="23"/>
        <v>191</v>
      </c>
      <c r="AP179" s="27" t="s">
        <v>984</v>
      </c>
      <c r="AQ179" s="55" t="s">
        <v>874</v>
      </c>
      <c r="AR179" s="55" t="s">
        <v>882</v>
      </c>
      <c r="AS179" s="12"/>
      <c r="AT179" s="12"/>
      <c r="AU179" s="12"/>
      <c r="AV179" s="12"/>
    </row>
    <row r="180" spans="1:48" x14ac:dyDescent="0.25">
      <c r="A180" s="26">
        <v>444</v>
      </c>
      <c r="B180" s="26" t="s">
        <v>829</v>
      </c>
      <c r="C180" s="27" t="s">
        <v>466</v>
      </c>
      <c r="D180" s="26" t="s">
        <v>467</v>
      </c>
      <c r="E180" s="26" t="s">
        <v>88</v>
      </c>
      <c r="F180" s="26" t="s">
        <v>89</v>
      </c>
      <c r="G180" s="30" t="s">
        <v>89</v>
      </c>
      <c r="H180" s="26" t="s">
        <v>56</v>
      </c>
      <c r="I180" s="26" t="s">
        <v>57</v>
      </c>
      <c r="J180" s="26" t="s">
        <v>85</v>
      </c>
      <c r="K180" s="30" t="s">
        <v>960</v>
      </c>
      <c r="L180" s="30" t="s">
        <v>892</v>
      </c>
      <c r="M180" s="28">
        <v>29</v>
      </c>
      <c r="N180" s="28">
        <v>9</v>
      </c>
      <c r="O180" s="29">
        <f t="shared" si="16"/>
        <v>31.03448275862069</v>
      </c>
      <c r="P180" s="28">
        <v>5</v>
      </c>
      <c r="Q180" s="28">
        <v>0</v>
      </c>
      <c r="R180" s="41">
        <f t="shared" si="17"/>
        <v>0</v>
      </c>
      <c r="S180" s="28">
        <v>0</v>
      </c>
      <c r="T180" s="28">
        <v>0</v>
      </c>
      <c r="U180" s="41" t="e">
        <f t="shared" si="18"/>
        <v>#DIV/0!</v>
      </c>
      <c r="V180" s="28">
        <v>15</v>
      </c>
      <c r="W180" s="28">
        <v>5</v>
      </c>
      <c r="X180" s="41">
        <f t="shared" si="19"/>
        <v>33.333333333333329</v>
      </c>
      <c r="Y180" s="28">
        <v>6</v>
      </c>
      <c r="Z180" s="28">
        <v>1</v>
      </c>
      <c r="AA180" s="41">
        <f t="shared" si="20"/>
        <v>16.666666666666664</v>
      </c>
      <c r="AB180" s="28">
        <v>0</v>
      </c>
      <c r="AC180" s="28">
        <v>0</v>
      </c>
      <c r="AD180" s="41" t="e">
        <f t="shared" si="21"/>
        <v>#DIV/0!</v>
      </c>
      <c r="AE180" s="28">
        <v>3</v>
      </c>
      <c r="AF180" s="28">
        <v>3</v>
      </c>
      <c r="AG180" s="41">
        <f t="shared" si="22"/>
        <v>100</v>
      </c>
      <c r="AH180" s="28">
        <v>0</v>
      </c>
      <c r="AI180" s="30" t="s">
        <v>868</v>
      </c>
      <c r="AJ180" s="26" t="s">
        <v>429</v>
      </c>
      <c r="AK180" s="55" t="s">
        <v>869</v>
      </c>
      <c r="AL180" s="56">
        <v>25</v>
      </c>
      <c r="AM180" s="55">
        <v>45357.295716458335</v>
      </c>
      <c r="AN180" s="55" t="s">
        <v>918</v>
      </c>
      <c r="AO180" s="27">
        <f t="shared" si="23"/>
        <v>444</v>
      </c>
      <c r="AP180" s="27" t="s">
        <v>985</v>
      </c>
      <c r="AQ180" s="55" t="s">
        <v>872</v>
      </c>
      <c r="AR180" s="55" t="s">
        <v>872</v>
      </c>
      <c r="AS180" s="12"/>
      <c r="AT180" s="12"/>
      <c r="AU180" s="12"/>
      <c r="AV180" s="12"/>
    </row>
    <row r="181" spans="1:48" x14ac:dyDescent="0.25">
      <c r="A181" s="26">
        <v>16</v>
      </c>
      <c r="B181" s="26" t="s">
        <v>830</v>
      </c>
      <c r="C181" s="27" t="s">
        <v>468</v>
      </c>
      <c r="D181" s="26" t="s">
        <v>469</v>
      </c>
      <c r="E181" s="26" t="s">
        <v>80</v>
      </c>
      <c r="F181" s="26" t="s">
        <v>81</v>
      </c>
      <c r="G181" s="30" t="s">
        <v>94</v>
      </c>
      <c r="H181" s="26" t="s">
        <v>83</v>
      </c>
      <c r="I181" s="26" t="s">
        <v>84</v>
      </c>
      <c r="J181" s="57" t="s">
        <v>85</v>
      </c>
      <c r="K181" s="30" t="s">
        <v>960</v>
      </c>
      <c r="L181" s="30" t="s">
        <v>889</v>
      </c>
      <c r="M181" s="28">
        <v>53</v>
      </c>
      <c r="N181" s="28">
        <v>16</v>
      </c>
      <c r="O181" s="29">
        <f t="shared" si="16"/>
        <v>30.188679245283019</v>
      </c>
      <c r="P181" s="28">
        <v>3</v>
      </c>
      <c r="Q181" s="28">
        <v>2</v>
      </c>
      <c r="R181" s="41">
        <f t="shared" si="17"/>
        <v>66.666666666666657</v>
      </c>
      <c r="S181" s="28">
        <v>0</v>
      </c>
      <c r="T181" s="28">
        <v>0</v>
      </c>
      <c r="U181" s="41" t="e">
        <f t="shared" si="18"/>
        <v>#DIV/0!</v>
      </c>
      <c r="V181" s="28">
        <v>23</v>
      </c>
      <c r="W181" s="28">
        <v>7</v>
      </c>
      <c r="X181" s="41">
        <f t="shared" si="19"/>
        <v>30.434782608695656</v>
      </c>
      <c r="Y181" s="28">
        <v>10</v>
      </c>
      <c r="Z181" s="28">
        <v>3</v>
      </c>
      <c r="AA181" s="41">
        <f t="shared" si="20"/>
        <v>30</v>
      </c>
      <c r="AB181" s="28">
        <v>17</v>
      </c>
      <c r="AC181" s="28">
        <v>4</v>
      </c>
      <c r="AD181" s="41">
        <f t="shared" si="21"/>
        <v>23.52941176470588</v>
      </c>
      <c r="AE181" s="28">
        <v>0</v>
      </c>
      <c r="AF181" s="28">
        <v>0</v>
      </c>
      <c r="AG181" s="41" t="e">
        <f t="shared" si="22"/>
        <v>#DIV/0!</v>
      </c>
      <c r="AH181" s="28" t="s">
        <v>114</v>
      </c>
      <c r="AI181" s="30" t="s">
        <v>900</v>
      </c>
      <c r="AJ181" s="26" t="s">
        <v>429</v>
      </c>
      <c r="AK181" s="55" t="s">
        <v>869</v>
      </c>
      <c r="AL181" s="56">
        <v>52</v>
      </c>
      <c r="AM181" s="55">
        <v>45237.235932268515</v>
      </c>
      <c r="AN181" s="55" t="s">
        <v>945</v>
      </c>
      <c r="AO181" s="27">
        <f t="shared" si="23"/>
        <v>16</v>
      </c>
      <c r="AP181" s="27" t="s">
        <v>986</v>
      </c>
      <c r="AQ181" s="55" t="s">
        <v>872</v>
      </c>
      <c r="AR181" s="55" t="s">
        <v>882</v>
      </c>
      <c r="AS181" s="12"/>
      <c r="AT181" s="12"/>
      <c r="AU181" s="12"/>
      <c r="AV181" s="12"/>
    </row>
    <row r="182" spans="1:48" x14ac:dyDescent="0.25">
      <c r="A182" s="26">
        <v>309</v>
      </c>
      <c r="B182" s="26" t="s">
        <v>831</v>
      </c>
      <c r="C182" s="27" t="s">
        <v>470</v>
      </c>
      <c r="D182" s="26" t="s">
        <v>471</v>
      </c>
      <c r="E182" s="26" t="s">
        <v>150</v>
      </c>
      <c r="F182" s="26" t="s">
        <v>151</v>
      </c>
      <c r="G182" s="30" t="s">
        <v>151</v>
      </c>
      <c r="H182" s="26" t="s">
        <v>56</v>
      </c>
      <c r="I182" s="26" t="s">
        <v>57</v>
      </c>
      <c r="J182" s="26" t="s">
        <v>135</v>
      </c>
      <c r="K182" s="30" t="s">
        <v>960</v>
      </c>
      <c r="L182" s="30" t="s">
        <v>929</v>
      </c>
      <c r="M182" s="28">
        <v>130</v>
      </c>
      <c r="N182" s="28">
        <v>115</v>
      </c>
      <c r="O182" s="29">
        <f t="shared" si="16"/>
        <v>88.461538461538453</v>
      </c>
      <c r="P182" s="28">
        <v>8</v>
      </c>
      <c r="Q182" s="28">
        <v>8</v>
      </c>
      <c r="R182" s="41">
        <f t="shared" si="17"/>
        <v>100</v>
      </c>
      <c r="S182" s="28">
        <v>0</v>
      </c>
      <c r="T182" s="28">
        <v>0</v>
      </c>
      <c r="U182" s="41" t="e">
        <f t="shared" si="18"/>
        <v>#DIV/0!</v>
      </c>
      <c r="V182" s="28">
        <v>100</v>
      </c>
      <c r="W182" s="28">
        <v>85</v>
      </c>
      <c r="X182" s="41">
        <f t="shared" si="19"/>
        <v>85</v>
      </c>
      <c r="Y182" s="28">
        <v>22</v>
      </c>
      <c r="Z182" s="28">
        <v>22</v>
      </c>
      <c r="AA182" s="41">
        <f t="shared" si="20"/>
        <v>100</v>
      </c>
      <c r="AB182" s="28">
        <v>0</v>
      </c>
      <c r="AC182" s="28">
        <v>0</v>
      </c>
      <c r="AD182" s="41" t="e">
        <f t="shared" si="21"/>
        <v>#DIV/0!</v>
      </c>
      <c r="AE182" s="28">
        <v>0</v>
      </c>
      <c r="AF182" s="28">
        <v>0</v>
      </c>
      <c r="AG182" s="41" t="e">
        <f t="shared" si="22"/>
        <v>#DIV/0!</v>
      </c>
      <c r="AH182" s="28">
        <v>0</v>
      </c>
      <c r="AI182" s="30" t="s">
        <v>868</v>
      </c>
      <c r="AJ182" s="26" t="s">
        <v>429</v>
      </c>
      <c r="AK182" s="55" t="s">
        <v>869</v>
      </c>
      <c r="AL182" s="56">
        <v>99</v>
      </c>
      <c r="AM182" s="55">
        <v>45351.329096643516</v>
      </c>
      <c r="AN182" s="55" t="s">
        <v>915</v>
      </c>
      <c r="AO182" s="27">
        <f t="shared" si="23"/>
        <v>309</v>
      </c>
      <c r="AP182" s="27" t="s">
        <v>987</v>
      </c>
      <c r="AQ182" s="55" t="s">
        <v>874</v>
      </c>
      <c r="AR182" s="55" t="s">
        <v>872</v>
      </c>
      <c r="AS182" s="12"/>
      <c r="AT182" s="12"/>
      <c r="AU182" s="12"/>
      <c r="AV182" s="12"/>
    </row>
    <row r="183" spans="1:48" x14ac:dyDescent="0.25">
      <c r="A183" s="26">
        <v>242</v>
      </c>
      <c r="B183" s="26" t="s">
        <v>832</v>
      </c>
      <c r="C183" s="27" t="s">
        <v>472</v>
      </c>
      <c r="D183" s="26" t="s">
        <v>473</v>
      </c>
      <c r="E183" s="26" t="s">
        <v>131</v>
      </c>
      <c r="F183" s="26" t="s">
        <v>132</v>
      </c>
      <c r="G183" s="30" t="s">
        <v>132</v>
      </c>
      <c r="H183" s="26" t="s">
        <v>133</v>
      </c>
      <c r="I183" s="26" t="s">
        <v>134</v>
      </c>
      <c r="J183" s="26" t="s">
        <v>135</v>
      </c>
      <c r="K183" s="30" t="s">
        <v>979</v>
      </c>
      <c r="L183" s="30" t="s">
        <v>917</v>
      </c>
      <c r="M183" s="28">
        <v>63</v>
      </c>
      <c r="N183" s="28">
        <v>52</v>
      </c>
      <c r="O183" s="29">
        <f t="shared" si="16"/>
        <v>82.539682539682531</v>
      </c>
      <c r="P183" s="28">
        <v>3</v>
      </c>
      <c r="Q183" s="28">
        <v>3</v>
      </c>
      <c r="R183" s="41">
        <f t="shared" si="17"/>
        <v>100</v>
      </c>
      <c r="S183" s="28">
        <v>0</v>
      </c>
      <c r="T183" s="28">
        <v>0</v>
      </c>
      <c r="U183" s="41" t="e">
        <f t="shared" si="18"/>
        <v>#DIV/0!</v>
      </c>
      <c r="V183" s="28">
        <v>0</v>
      </c>
      <c r="W183" s="28">
        <v>0</v>
      </c>
      <c r="X183" s="41" t="e">
        <f t="shared" si="19"/>
        <v>#DIV/0!</v>
      </c>
      <c r="Y183" s="28">
        <v>12</v>
      </c>
      <c r="Z183" s="28">
        <v>12</v>
      </c>
      <c r="AA183" s="41">
        <f t="shared" si="20"/>
        <v>100</v>
      </c>
      <c r="AB183" s="28">
        <v>22</v>
      </c>
      <c r="AC183" s="28">
        <v>15</v>
      </c>
      <c r="AD183" s="41">
        <f t="shared" si="21"/>
        <v>68.181818181818173</v>
      </c>
      <c r="AE183" s="28">
        <v>26</v>
      </c>
      <c r="AF183" s="28">
        <v>22</v>
      </c>
      <c r="AG183" s="41">
        <f t="shared" si="22"/>
        <v>84.615384615384613</v>
      </c>
      <c r="AH183" s="28">
        <v>0</v>
      </c>
      <c r="AI183" s="30" t="s">
        <v>868</v>
      </c>
      <c r="AJ183" s="26" t="s">
        <v>429</v>
      </c>
      <c r="AK183" s="55" t="s">
        <v>869</v>
      </c>
      <c r="AL183" s="56">
        <v>51</v>
      </c>
      <c r="AM183" s="55">
        <v>45345.293328564818</v>
      </c>
      <c r="AN183" s="55" t="s">
        <v>891</v>
      </c>
      <c r="AO183" s="27">
        <f t="shared" si="23"/>
        <v>242</v>
      </c>
      <c r="AP183" s="27" t="s">
        <v>988</v>
      </c>
      <c r="AQ183" s="55" t="s">
        <v>872</v>
      </c>
      <c r="AR183" s="55" t="s">
        <v>970</v>
      </c>
      <c r="AS183" s="12"/>
      <c r="AT183" s="12"/>
      <c r="AU183" s="12"/>
      <c r="AV183" s="12"/>
    </row>
    <row r="184" spans="1:48" x14ac:dyDescent="0.25">
      <c r="A184" s="26">
        <v>483</v>
      </c>
      <c r="B184" s="26" t="s">
        <v>833</v>
      </c>
      <c r="C184" s="27" t="s">
        <v>474</v>
      </c>
      <c r="D184" s="26" t="s">
        <v>475</v>
      </c>
      <c r="E184" s="26" t="s">
        <v>476</v>
      </c>
      <c r="F184" s="26" t="s">
        <v>477</v>
      </c>
      <c r="G184" s="30" t="s">
        <v>62</v>
      </c>
      <c r="H184" s="26" t="s">
        <v>56</v>
      </c>
      <c r="I184" s="26" t="s">
        <v>57</v>
      </c>
      <c r="J184" s="26" t="s">
        <v>135</v>
      </c>
      <c r="K184" s="30" t="s">
        <v>960</v>
      </c>
      <c r="L184" s="30" t="s">
        <v>873</v>
      </c>
      <c r="M184" s="28">
        <v>104</v>
      </c>
      <c r="N184" s="28">
        <v>76</v>
      </c>
      <c r="O184" s="29">
        <f t="shared" si="16"/>
        <v>73.076923076923066</v>
      </c>
      <c r="P184" s="28">
        <v>7</v>
      </c>
      <c r="Q184" s="28">
        <v>4</v>
      </c>
      <c r="R184" s="41">
        <f t="shared" si="17"/>
        <v>57.142857142857139</v>
      </c>
      <c r="S184" s="28">
        <v>2</v>
      </c>
      <c r="T184" s="28">
        <v>2</v>
      </c>
      <c r="U184" s="41">
        <f t="shared" si="18"/>
        <v>100</v>
      </c>
      <c r="V184" s="28">
        <v>1</v>
      </c>
      <c r="W184" s="28">
        <v>1</v>
      </c>
      <c r="X184" s="41">
        <f t="shared" si="19"/>
        <v>100</v>
      </c>
      <c r="Y184" s="28">
        <v>36</v>
      </c>
      <c r="Z184" s="28">
        <v>27</v>
      </c>
      <c r="AA184" s="41">
        <f t="shared" si="20"/>
        <v>75</v>
      </c>
      <c r="AB184" s="28">
        <v>6</v>
      </c>
      <c r="AC184" s="28">
        <v>5</v>
      </c>
      <c r="AD184" s="41">
        <f t="shared" si="21"/>
        <v>83.333333333333343</v>
      </c>
      <c r="AE184" s="28">
        <v>52</v>
      </c>
      <c r="AF184" s="28">
        <v>37</v>
      </c>
      <c r="AG184" s="41">
        <f t="shared" si="22"/>
        <v>71.15384615384616</v>
      </c>
      <c r="AH184" s="28">
        <v>7</v>
      </c>
      <c r="AI184" s="30" t="s">
        <v>114</v>
      </c>
      <c r="AJ184" s="26" t="s">
        <v>429</v>
      </c>
      <c r="AK184" s="55" t="s">
        <v>989</v>
      </c>
      <c r="AL184" s="56">
        <v>94</v>
      </c>
      <c r="AM184" s="55">
        <v>45359.396597604165</v>
      </c>
      <c r="AN184" s="55" t="s">
        <v>953</v>
      </c>
      <c r="AO184" s="27">
        <f t="shared" si="23"/>
        <v>483</v>
      </c>
      <c r="AP184" s="27" t="s">
        <v>871</v>
      </c>
      <c r="AQ184" s="55" t="s">
        <v>950</v>
      </c>
      <c r="AR184" s="55" t="s">
        <v>886</v>
      </c>
      <c r="AS184" s="12"/>
      <c r="AT184" s="12"/>
      <c r="AU184" s="12"/>
      <c r="AV184" s="12"/>
    </row>
    <row r="185" spans="1:48" x14ac:dyDescent="0.25">
      <c r="A185" s="26">
        <v>243</v>
      </c>
      <c r="B185" s="26" t="s">
        <v>834</v>
      </c>
      <c r="C185" s="27" t="s">
        <v>478</v>
      </c>
      <c r="D185" s="26" t="s">
        <v>479</v>
      </c>
      <c r="E185" s="26" t="s">
        <v>150</v>
      </c>
      <c r="F185" s="26" t="s">
        <v>151</v>
      </c>
      <c r="G185" s="30" t="s">
        <v>151</v>
      </c>
      <c r="H185" s="26" t="s">
        <v>56</v>
      </c>
      <c r="I185" s="26" t="s">
        <v>57</v>
      </c>
      <c r="J185" s="26" t="s">
        <v>135</v>
      </c>
      <c r="K185" s="30" t="s">
        <v>960</v>
      </c>
      <c r="L185" s="30" t="s">
        <v>929</v>
      </c>
      <c r="M185" s="28">
        <v>47</v>
      </c>
      <c r="N185" s="28">
        <v>34</v>
      </c>
      <c r="O185" s="29">
        <f t="shared" si="16"/>
        <v>72.340425531914903</v>
      </c>
      <c r="P185" s="28">
        <v>6</v>
      </c>
      <c r="Q185" s="28">
        <v>6</v>
      </c>
      <c r="R185" s="41">
        <f t="shared" si="17"/>
        <v>100</v>
      </c>
      <c r="S185" s="28">
        <v>0</v>
      </c>
      <c r="T185" s="28">
        <v>0</v>
      </c>
      <c r="U185" s="41" t="e">
        <f t="shared" si="18"/>
        <v>#DIV/0!</v>
      </c>
      <c r="V185" s="28">
        <v>1</v>
      </c>
      <c r="W185" s="28">
        <v>1</v>
      </c>
      <c r="X185" s="41">
        <f t="shared" si="19"/>
        <v>100</v>
      </c>
      <c r="Y185" s="28">
        <v>10</v>
      </c>
      <c r="Z185" s="28">
        <v>7</v>
      </c>
      <c r="AA185" s="41">
        <f t="shared" si="20"/>
        <v>70</v>
      </c>
      <c r="AB185" s="28">
        <v>11</v>
      </c>
      <c r="AC185" s="28">
        <v>8</v>
      </c>
      <c r="AD185" s="41">
        <f t="shared" si="21"/>
        <v>72.727272727272734</v>
      </c>
      <c r="AE185" s="28">
        <v>19</v>
      </c>
      <c r="AF185" s="28">
        <v>12</v>
      </c>
      <c r="AG185" s="41">
        <f t="shared" si="22"/>
        <v>63.157894736842103</v>
      </c>
      <c r="AH185" s="28" t="s">
        <v>114</v>
      </c>
      <c r="AI185" s="30" t="s">
        <v>868</v>
      </c>
      <c r="AJ185" s="26" t="s">
        <v>429</v>
      </c>
      <c r="AK185" s="55" t="s">
        <v>869</v>
      </c>
      <c r="AL185" s="56">
        <v>43</v>
      </c>
      <c r="AM185" s="55">
        <v>45345.359373217594</v>
      </c>
      <c r="AN185" s="55" t="s">
        <v>891</v>
      </c>
      <c r="AO185" s="27">
        <f t="shared" si="23"/>
        <v>243</v>
      </c>
      <c r="AP185" s="27" t="s">
        <v>990</v>
      </c>
      <c r="AQ185" s="55" t="s">
        <v>872</v>
      </c>
      <c r="AR185" s="55" t="s">
        <v>872</v>
      </c>
      <c r="AS185" s="12"/>
      <c r="AT185" s="12"/>
      <c r="AU185" s="12"/>
      <c r="AV185" s="12"/>
    </row>
    <row r="186" spans="1:48" x14ac:dyDescent="0.25">
      <c r="A186" s="26">
        <v>103</v>
      </c>
      <c r="B186" s="26" t="s">
        <v>835</v>
      </c>
      <c r="C186" s="27" t="s">
        <v>480</v>
      </c>
      <c r="D186" s="26" t="s">
        <v>481</v>
      </c>
      <c r="E186" s="26" t="s">
        <v>168</v>
      </c>
      <c r="F186" s="26" t="s">
        <v>169</v>
      </c>
      <c r="G186" s="30" t="s">
        <v>173</v>
      </c>
      <c r="H186" s="26" t="s">
        <v>133</v>
      </c>
      <c r="I186" s="26" t="s">
        <v>134</v>
      </c>
      <c r="J186" s="26" t="s">
        <v>135</v>
      </c>
      <c r="K186" s="30" t="s">
        <v>979</v>
      </c>
      <c r="L186" s="30" t="s">
        <v>917</v>
      </c>
      <c r="M186" s="28">
        <v>25</v>
      </c>
      <c r="N186" s="28">
        <v>17</v>
      </c>
      <c r="O186" s="29">
        <f t="shared" si="16"/>
        <v>68</v>
      </c>
      <c r="P186" s="28">
        <v>4</v>
      </c>
      <c r="Q186" s="28">
        <v>3</v>
      </c>
      <c r="R186" s="41">
        <f t="shared" si="17"/>
        <v>75</v>
      </c>
      <c r="S186" s="28">
        <v>0</v>
      </c>
      <c r="T186" s="28">
        <v>0</v>
      </c>
      <c r="U186" s="41" t="e">
        <f t="shared" si="18"/>
        <v>#DIV/0!</v>
      </c>
      <c r="V186" s="28">
        <v>11</v>
      </c>
      <c r="W186" s="28">
        <v>7</v>
      </c>
      <c r="X186" s="41">
        <f t="shared" si="19"/>
        <v>63.636363636363633</v>
      </c>
      <c r="Y186" s="28">
        <v>1</v>
      </c>
      <c r="Z186" s="28">
        <v>1</v>
      </c>
      <c r="AA186" s="41">
        <f t="shared" si="20"/>
        <v>100</v>
      </c>
      <c r="AB186" s="28">
        <v>9</v>
      </c>
      <c r="AC186" s="28">
        <v>6</v>
      </c>
      <c r="AD186" s="41">
        <f t="shared" si="21"/>
        <v>66.666666666666657</v>
      </c>
      <c r="AE186" s="28">
        <v>0</v>
      </c>
      <c r="AF186" s="28">
        <v>0</v>
      </c>
      <c r="AG186" s="41" t="e">
        <f t="shared" si="22"/>
        <v>#DIV/0!</v>
      </c>
      <c r="AH186" s="28">
        <v>0</v>
      </c>
      <c r="AI186" s="30" t="s">
        <v>868</v>
      </c>
      <c r="AJ186" s="26" t="s">
        <v>429</v>
      </c>
      <c r="AK186" s="55" t="s">
        <v>991</v>
      </c>
      <c r="AL186" s="56">
        <v>18</v>
      </c>
      <c r="AM186" s="55">
        <v>45266.373731400461</v>
      </c>
      <c r="AN186" s="55" t="s">
        <v>939</v>
      </c>
      <c r="AO186" s="27">
        <f t="shared" si="23"/>
        <v>103</v>
      </c>
      <c r="AP186" s="27" t="s">
        <v>992</v>
      </c>
      <c r="AQ186" s="55" t="s">
        <v>872</v>
      </c>
      <c r="AR186" s="55" t="s">
        <v>872</v>
      </c>
      <c r="AS186" s="12"/>
      <c r="AT186" s="12"/>
      <c r="AU186" s="12"/>
      <c r="AV186" s="12"/>
    </row>
    <row r="187" spans="1:48" x14ac:dyDescent="0.25">
      <c r="A187" s="26">
        <v>14</v>
      </c>
      <c r="B187" s="26" t="s">
        <v>836</v>
      </c>
      <c r="C187" s="27" t="s">
        <v>482</v>
      </c>
      <c r="D187" s="26" t="s">
        <v>483</v>
      </c>
      <c r="E187" s="26" t="s">
        <v>168</v>
      </c>
      <c r="F187" s="26" t="s">
        <v>169</v>
      </c>
      <c r="G187" s="30" t="s">
        <v>170</v>
      </c>
      <c r="H187" s="26" t="s">
        <v>133</v>
      </c>
      <c r="I187" s="26" t="s">
        <v>134</v>
      </c>
      <c r="J187" s="26" t="s">
        <v>135</v>
      </c>
      <c r="K187" s="30" t="s">
        <v>960</v>
      </c>
      <c r="L187" s="30" t="s">
        <v>917</v>
      </c>
      <c r="M187" s="28">
        <v>78</v>
      </c>
      <c r="N187" s="28">
        <v>47</v>
      </c>
      <c r="O187" s="29">
        <f t="shared" si="16"/>
        <v>60.256410256410255</v>
      </c>
      <c r="P187" s="28">
        <v>5</v>
      </c>
      <c r="Q187" s="28">
        <v>5</v>
      </c>
      <c r="R187" s="41">
        <f t="shared" si="17"/>
        <v>100</v>
      </c>
      <c r="S187" s="28">
        <v>0</v>
      </c>
      <c r="T187" s="28">
        <v>0</v>
      </c>
      <c r="U187" s="41" t="e">
        <f t="shared" si="18"/>
        <v>#DIV/0!</v>
      </c>
      <c r="V187" s="28">
        <v>1</v>
      </c>
      <c r="W187" s="28">
        <v>1</v>
      </c>
      <c r="X187" s="41">
        <f t="shared" si="19"/>
        <v>100</v>
      </c>
      <c r="Y187" s="28">
        <v>12</v>
      </c>
      <c r="Z187" s="28">
        <v>11</v>
      </c>
      <c r="AA187" s="41">
        <f t="shared" si="20"/>
        <v>91.666666666666657</v>
      </c>
      <c r="AB187" s="28">
        <v>60</v>
      </c>
      <c r="AC187" s="28">
        <v>30</v>
      </c>
      <c r="AD187" s="41">
        <f t="shared" si="21"/>
        <v>50</v>
      </c>
      <c r="AE187" s="28">
        <v>0</v>
      </c>
      <c r="AF187" s="28">
        <v>0</v>
      </c>
      <c r="AG187" s="41" t="e">
        <f t="shared" si="22"/>
        <v>#DIV/0!</v>
      </c>
      <c r="AH187" s="28" t="s">
        <v>114</v>
      </c>
      <c r="AI187" s="30" t="s">
        <v>900</v>
      </c>
      <c r="AJ187" s="26" t="s">
        <v>429</v>
      </c>
      <c r="AK187" s="55" t="s">
        <v>869</v>
      </c>
      <c r="AL187" s="56">
        <v>47</v>
      </c>
      <c r="AM187" s="55">
        <v>45237.141848854168</v>
      </c>
      <c r="AN187" s="55" t="s">
        <v>945</v>
      </c>
      <c r="AO187" s="27">
        <f t="shared" si="23"/>
        <v>14</v>
      </c>
      <c r="AP187" s="27" t="s">
        <v>993</v>
      </c>
      <c r="AQ187" s="55" t="s">
        <v>872</v>
      </c>
      <c r="AR187" s="55" t="s">
        <v>872</v>
      </c>
      <c r="AS187" s="12"/>
      <c r="AT187" s="12"/>
      <c r="AU187" s="12"/>
      <c r="AV187" s="12"/>
    </row>
    <row r="188" spans="1:48" x14ac:dyDescent="0.25">
      <c r="A188" s="26">
        <v>184</v>
      </c>
      <c r="B188" s="26" t="s">
        <v>837</v>
      </c>
      <c r="C188" s="27" t="s">
        <v>484</v>
      </c>
      <c r="D188" s="26" t="s">
        <v>485</v>
      </c>
      <c r="E188" s="26" t="s">
        <v>168</v>
      </c>
      <c r="F188" s="26" t="s">
        <v>169</v>
      </c>
      <c r="G188" s="30" t="s">
        <v>173</v>
      </c>
      <c r="H188" s="26" t="s">
        <v>133</v>
      </c>
      <c r="I188" s="26" t="s">
        <v>134</v>
      </c>
      <c r="J188" s="26" t="s">
        <v>135</v>
      </c>
      <c r="K188" s="30" t="s">
        <v>960</v>
      </c>
      <c r="L188" s="30" t="s">
        <v>917</v>
      </c>
      <c r="M188" s="28">
        <v>5</v>
      </c>
      <c r="N188" s="28">
        <v>3</v>
      </c>
      <c r="O188" s="29">
        <f t="shared" si="16"/>
        <v>60</v>
      </c>
      <c r="P188" s="28">
        <v>0</v>
      </c>
      <c r="Q188" s="28">
        <v>0</v>
      </c>
      <c r="R188" s="41" t="e">
        <f t="shared" si="17"/>
        <v>#DIV/0!</v>
      </c>
      <c r="S188" s="28">
        <v>0</v>
      </c>
      <c r="T188" s="28">
        <v>0</v>
      </c>
      <c r="U188" s="41" t="e">
        <f t="shared" si="18"/>
        <v>#DIV/0!</v>
      </c>
      <c r="V188" s="28">
        <v>0</v>
      </c>
      <c r="W188" s="28">
        <v>0</v>
      </c>
      <c r="X188" s="41" t="e">
        <f t="shared" si="19"/>
        <v>#DIV/0!</v>
      </c>
      <c r="Y188" s="28">
        <v>3</v>
      </c>
      <c r="Z188" s="28">
        <v>2</v>
      </c>
      <c r="AA188" s="41">
        <f t="shared" si="20"/>
        <v>66.666666666666657</v>
      </c>
      <c r="AB188" s="28">
        <v>2</v>
      </c>
      <c r="AC188" s="28">
        <v>1</v>
      </c>
      <c r="AD188" s="41">
        <f t="shared" si="21"/>
        <v>50</v>
      </c>
      <c r="AE188" s="28">
        <v>0</v>
      </c>
      <c r="AF188" s="28">
        <v>0</v>
      </c>
      <c r="AG188" s="41" t="e">
        <f t="shared" si="22"/>
        <v>#DIV/0!</v>
      </c>
      <c r="AH188" s="28" t="s">
        <v>114</v>
      </c>
      <c r="AI188" s="30" t="s">
        <v>868</v>
      </c>
      <c r="AJ188" s="26" t="s">
        <v>429</v>
      </c>
      <c r="AK188" s="55" t="s">
        <v>887</v>
      </c>
      <c r="AL188" s="56">
        <v>6</v>
      </c>
      <c r="AM188" s="55">
        <v>45270.476159270831</v>
      </c>
      <c r="AN188" s="55" t="s">
        <v>927</v>
      </c>
      <c r="AO188" s="27">
        <f t="shared" si="23"/>
        <v>184</v>
      </c>
      <c r="AP188" s="27" t="s">
        <v>994</v>
      </c>
      <c r="AQ188" s="55" t="s">
        <v>872</v>
      </c>
      <c r="AR188" s="55" t="s">
        <v>872</v>
      </c>
      <c r="AS188" s="12"/>
      <c r="AT188" s="12"/>
      <c r="AU188" s="12"/>
      <c r="AV188" s="12"/>
    </row>
    <row r="189" spans="1:48" x14ac:dyDescent="0.25">
      <c r="A189" s="26">
        <v>107</v>
      </c>
      <c r="B189" s="26" t="s">
        <v>838</v>
      </c>
      <c r="C189" s="27" t="s">
        <v>486</v>
      </c>
      <c r="D189" s="26" t="s">
        <v>487</v>
      </c>
      <c r="E189" s="26" t="s">
        <v>176</v>
      </c>
      <c r="F189" s="26" t="s">
        <v>177</v>
      </c>
      <c r="G189" s="30" t="s">
        <v>177</v>
      </c>
      <c r="H189" s="26" t="s">
        <v>133</v>
      </c>
      <c r="I189" s="26" t="s">
        <v>134</v>
      </c>
      <c r="J189" s="26" t="s">
        <v>135</v>
      </c>
      <c r="K189" s="30" t="s">
        <v>960</v>
      </c>
      <c r="L189" s="30" t="s">
        <v>917</v>
      </c>
      <c r="M189" s="28">
        <v>66</v>
      </c>
      <c r="N189" s="28">
        <v>38</v>
      </c>
      <c r="O189" s="29">
        <f t="shared" si="16"/>
        <v>57.575757575757578</v>
      </c>
      <c r="P189" s="28">
        <v>5</v>
      </c>
      <c r="Q189" s="28">
        <v>5</v>
      </c>
      <c r="R189" s="41">
        <f t="shared" si="17"/>
        <v>100</v>
      </c>
      <c r="S189" s="28">
        <v>0</v>
      </c>
      <c r="T189" s="28">
        <v>0</v>
      </c>
      <c r="U189" s="41" t="e">
        <f t="shared" si="18"/>
        <v>#DIV/0!</v>
      </c>
      <c r="V189" s="28">
        <v>32</v>
      </c>
      <c r="W189" s="28">
        <v>15</v>
      </c>
      <c r="X189" s="41">
        <f t="shared" si="19"/>
        <v>46.875</v>
      </c>
      <c r="Y189" s="28">
        <v>17</v>
      </c>
      <c r="Z189" s="28">
        <v>10</v>
      </c>
      <c r="AA189" s="41">
        <f t="shared" si="20"/>
        <v>58.82352941176471</v>
      </c>
      <c r="AB189" s="28">
        <v>8</v>
      </c>
      <c r="AC189" s="28">
        <v>6</v>
      </c>
      <c r="AD189" s="41">
        <f t="shared" si="21"/>
        <v>75</v>
      </c>
      <c r="AE189" s="28">
        <v>4</v>
      </c>
      <c r="AF189" s="28">
        <v>2</v>
      </c>
      <c r="AG189" s="41">
        <f t="shared" si="22"/>
        <v>50</v>
      </c>
      <c r="AH189" s="28">
        <v>0</v>
      </c>
      <c r="AI189" s="30" t="s">
        <v>900</v>
      </c>
      <c r="AJ189" s="26" t="s">
        <v>429</v>
      </c>
      <c r="AK189" s="55" t="s">
        <v>869</v>
      </c>
      <c r="AL189" s="56">
        <v>79</v>
      </c>
      <c r="AM189" s="55">
        <v>45266.597802048615</v>
      </c>
      <c r="AN189" s="55" t="s">
        <v>939</v>
      </c>
      <c r="AO189" s="27">
        <f t="shared" si="23"/>
        <v>107</v>
      </c>
      <c r="AP189" s="27" t="s">
        <v>995</v>
      </c>
      <c r="AQ189" s="55" t="s">
        <v>872</v>
      </c>
      <c r="AR189" s="55" t="s">
        <v>872</v>
      </c>
      <c r="AS189" s="12"/>
      <c r="AT189" s="12"/>
      <c r="AU189" s="12"/>
      <c r="AV189" s="12"/>
    </row>
    <row r="190" spans="1:48" x14ac:dyDescent="0.25">
      <c r="A190" s="26">
        <v>326</v>
      </c>
      <c r="B190" s="26" t="s">
        <v>839</v>
      </c>
      <c r="C190" s="27" t="s">
        <v>488</v>
      </c>
      <c r="D190" s="26" t="s">
        <v>489</v>
      </c>
      <c r="E190" s="26" t="s">
        <v>176</v>
      </c>
      <c r="F190" s="26" t="s">
        <v>177</v>
      </c>
      <c r="G190" s="30" t="s">
        <v>177</v>
      </c>
      <c r="H190" s="26" t="s">
        <v>133</v>
      </c>
      <c r="I190" s="26" t="s">
        <v>134</v>
      </c>
      <c r="J190" s="26" t="s">
        <v>135</v>
      </c>
      <c r="K190" s="30" t="s">
        <v>960</v>
      </c>
      <c r="L190" s="30" t="s">
        <v>917</v>
      </c>
      <c r="M190" s="28">
        <v>51</v>
      </c>
      <c r="N190" s="28">
        <v>29</v>
      </c>
      <c r="O190" s="29">
        <f t="shared" si="16"/>
        <v>56.862745098039213</v>
      </c>
      <c r="P190" s="28">
        <v>15</v>
      </c>
      <c r="Q190" s="28">
        <v>8</v>
      </c>
      <c r="R190" s="41">
        <f t="shared" si="17"/>
        <v>53.333333333333336</v>
      </c>
      <c r="S190" s="28">
        <v>0</v>
      </c>
      <c r="T190" s="28">
        <v>0</v>
      </c>
      <c r="U190" s="41" t="e">
        <f t="shared" si="18"/>
        <v>#DIV/0!</v>
      </c>
      <c r="V190" s="28">
        <v>0</v>
      </c>
      <c r="W190" s="28">
        <v>0</v>
      </c>
      <c r="X190" s="41" t="e">
        <f t="shared" si="19"/>
        <v>#DIV/0!</v>
      </c>
      <c r="Y190" s="28">
        <v>16</v>
      </c>
      <c r="Z190" s="28">
        <v>12</v>
      </c>
      <c r="AA190" s="41">
        <f t="shared" si="20"/>
        <v>75</v>
      </c>
      <c r="AB190" s="28">
        <v>20</v>
      </c>
      <c r="AC190" s="28">
        <v>9</v>
      </c>
      <c r="AD190" s="41">
        <f t="shared" si="21"/>
        <v>45</v>
      </c>
      <c r="AE190" s="28">
        <v>0</v>
      </c>
      <c r="AF190" s="28">
        <v>0</v>
      </c>
      <c r="AG190" s="41" t="e">
        <f t="shared" si="22"/>
        <v>#DIV/0!</v>
      </c>
      <c r="AH190" s="28">
        <v>0</v>
      </c>
      <c r="AI190" s="30" t="s">
        <v>114</v>
      </c>
      <c r="AJ190" s="26" t="s">
        <v>429</v>
      </c>
      <c r="AK190" s="55" t="s">
        <v>869</v>
      </c>
      <c r="AL190" s="56">
        <v>48</v>
      </c>
      <c r="AM190" s="55">
        <v>45352.197783611111</v>
      </c>
      <c r="AN190" s="55" t="s">
        <v>910</v>
      </c>
      <c r="AO190" s="27">
        <f t="shared" si="23"/>
        <v>326</v>
      </c>
      <c r="AP190" s="27" t="s">
        <v>996</v>
      </c>
      <c r="AQ190" s="55" t="s">
        <v>997</v>
      </c>
      <c r="AR190" s="55" t="s">
        <v>905</v>
      </c>
      <c r="AS190" s="12"/>
      <c r="AT190" s="12"/>
      <c r="AU190" s="12"/>
      <c r="AV190" s="12"/>
    </row>
    <row r="191" spans="1:48" x14ac:dyDescent="0.25">
      <c r="A191" s="26">
        <v>285</v>
      </c>
      <c r="B191" s="26" t="s">
        <v>840</v>
      </c>
      <c r="C191" s="27" t="s">
        <v>490</v>
      </c>
      <c r="D191" s="26" t="s">
        <v>491</v>
      </c>
      <c r="E191" s="26" t="s">
        <v>150</v>
      </c>
      <c r="F191" s="26" t="s">
        <v>151</v>
      </c>
      <c r="G191" s="30" t="s">
        <v>151</v>
      </c>
      <c r="H191" s="26" t="s">
        <v>56</v>
      </c>
      <c r="I191" s="26" t="s">
        <v>57</v>
      </c>
      <c r="J191" s="26" t="s">
        <v>135</v>
      </c>
      <c r="K191" s="30" t="s">
        <v>979</v>
      </c>
      <c r="L191" s="30" t="s">
        <v>929</v>
      </c>
      <c r="M191" s="28">
        <v>29</v>
      </c>
      <c r="N191" s="28">
        <v>16</v>
      </c>
      <c r="O191" s="29">
        <f t="shared" si="16"/>
        <v>55.172413793103445</v>
      </c>
      <c r="P191" s="28">
        <v>2</v>
      </c>
      <c r="Q191" s="28">
        <v>2</v>
      </c>
      <c r="R191" s="41">
        <f t="shared" si="17"/>
        <v>100</v>
      </c>
      <c r="S191" s="28">
        <v>0</v>
      </c>
      <c r="T191" s="28">
        <v>0</v>
      </c>
      <c r="U191" s="41" t="e">
        <f t="shared" si="18"/>
        <v>#DIV/0!</v>
      </c>
      <c r="V191" s="28">
        <v>26</v>
      </c>
      <c r="W191" s="28">
        <v>13</v>
      </c>
      <c r="X191" s="41">
        <f t="shared" si="19"/>
        <v>50</v>
      </c>
      <c r="Y191" s="28">
        <v>0</v>
      </c>
      <c r="Z191" s="28">
        <v>0</v>
      </c>
      <c r="AA191" s="41" t="e">
        <f t="shared" si="20"/>
        <v>#DIV/0!</v>
      </c>
      <c r="AB191" s="28">
        <v>1</v>
      </c>
      <c r="AC191" s="28">
        <v>1</v>
      </c>
      <c r="AD191" s="41">
        <f t="shared" si="21"/>
        <v>100</v>
      </c>
      <c r="AE191" s="28">
        <v>0</v>
      </c>
      <c r="AF191" s="28">
        <v>0</v>
      </c>
      <c r="AG191" s="41" t="e">
        <f t="shared" si="22"/>
        <v>#DIV/0!</v>
      </c>
      <c r="AH191" s="28">
        <v>0</v>
      </c>
      <c r="AI191" s="30" t="s">
        <v>868</v>
      </c>
      <c r="AJ191" s="26" t="s">
        <v>429</v>
      </c>
      <c r="AK191" s="55" t="s">
        <v>890</v>
      </c>
      <c r="AL191" s="56">
        <v>17</v>
      </c>
      <c r="AM191" s="55">
        <v>45349.10837415509</v>
      </c>
      <c r="AN191" s="55" t="s">
        <v>879</v>
      </c>
      <c r="AO191" s="27">
        <f t="shared" si="23"/>
        <v>285</v>
      </c>
      <c r="AP191" s="27" t="s">
        <v>998</v>
      </c>
      <c r="AQ191" s="55" t="s">
        <v>874</v>
      </c>
      <c r="AR191" s="55" t="s">
        <v>882</v>
      </c>
      <c r="AS191" s="12"/>
      <c r="AT191" s="12"/>
      <c r="AU191" s="12"/>
      <c r="AV191" s="12"/>
    </row>
    <row r="192" spans="1:48" x14ac:dyDescent="0.25">
      <c r="A192" s="26">
        <v>310</v>
      </c>
      <c r="B192" s="26" t="s">
        <v>841</v>
      </c>
      <c r="C192" s="27" t="s">
        <v>492</v>
      </c>
      <c r="D192" s="26" t="s">
        <v>493</v>
      </c>
      <c r="E192" s="26" t="s">
        <v>150</v>
      </c>
      <c r="F192" s="26" t="s">
        <v>151</v>
      </c>
      <c r="G192" s="30" t="s">
        <v>151</v>
      </c>
      <c r="H192" s="26" t="s">
        <v>56</v>
      </c>
      <c r="I192" s="26" t="s">
        <v>57</v>
      </c>
      <c r="J192" s="26" t="s">
        <v>135</v>
      </c>
      <c r="K192" s="30" t="s">
        <v>960</v>
      </c>
      <c r="L192" s="30" t="s">
        <v>929</v>
      </c>
      <c r="M192" s="28">
        <v>56</v>
      </c>
      <c r="N192" s="28">
        <v>30</v>
      </c>
      <c r="O192" s="29">
        <f t="shared" si="16"/>
        <v>53.571428571428569</v>
      </c>
      <c r="P192" s="28">
        <v>4</v>
      </c>
      <c r="Q192" s="28">
        <v>4</v>
      </c>
      <c r="R192" s="41">
        <f t="shared" si="17"/>
        <v>100</v>
      </c>
      <c r="S192" s="28">
        <v>0</v>
      </c>
      <c r="T192" s="28">
        <v>0</v>
      </c>
      <c r="U192" s="41" t="e">
        <f t="shared" si="18"/>
        <v>#DIV/0!</v>
      </c>
      <c r="V192" s="28">
        <v>27</v>
      </c>
      <c r="W192" s="28">
        <v>16</v>
      </c>
      <c r="X192" s="41">
        <f t="shared" si="19"/>
        <v>59.259259259259252</v>
      </c>
      <c r="Y192" s="28">
        <v>10</v>
      </c>
      <c r="Z192" s="28">
        <v>3</v>
      </c>
      <c r="AA192" s="41">
        <f t="shared" si="20"/>
        <v>30</v>
      </c>
      <c r="AB192" s="28">
        <v>15</v>
      </c>
      <c r="AC192" s="28">
        <v>7</v>
      </c>
      <c r="AD192" s="41">
        <f t="shared" si="21"/>
        <v>46.666666666666664</v>
      </c>
      <c r="AE192" s="28">
        <v>0</v>
      </c>
      <c r="AF192" s="28">
        <v>0</v>
      </c>
      <c r="AG192" s="41" t="e">
        <f t="shared" si="22"/>
        <v>#DIV/0!</v>
      </c>
      <c r="AH192" s="28">
        <v>0</v>
      </c>
      <c r="AI192" s="30" t="s">
        <v>900</v>
      </c>
      <c r="AJ192" s="26" t="s">
        <v>429</v>
      </c>
      <c r="AK192" s="55" t="s">
        <v>999</v>
      </c>
      <c r="AL192" s="56">
        <v>47</v>
      </c>
      <c r="AM192" s="55">
        <v>45351.354076041665</v>
      </c>
      <c r="AN192" s="55" t="s">
        <v>915</v>
      </c>
      <c r="AO192" s="27">
        <f t="shared" si="23"/>
        <v>310</v>
      </c>
      <c r="AP192" s="27" t="s">
        <v>1000</v>
      </c>
      <c r="AQ192" s="55" t="s">
        <v>874</v>
      </c>
      <c r="AR192" s="55" t="s">
        <v>872</v>
      </c>
      <c r="AS192" s="12"/>
      <c r="AT192" s="12"/>
      <c r="AU192" s="12"/>
      <c r="AV192" s="12"/>
    </row>
    <row r="193" spans="1:48" x14ac:dyDescent="0.25">
      <c r="A193" s="26">
        <v>18</v>
      </c>
      <c r="B193" s="26" t="s">
        <v>842</v>
      </c>
      <c r="C193" s="27" t="s">
        <v>494</v>
      </c>
      <c r="D193" s="26" t="s">
        <v>495</v>
      </c>
      <c r="E193" s="26" t="s">
        <v>150</v>
      </c>
      <c r="F193" s="26" t="s">
        <v>151</v>
      </c>
      <c r="G193" s="30" t="s">
        <v>151</v>
      </c>
      <c r="H193" s="26" t="s">
        <v>56</v>
      </c>
      <c r="I193" s="26" t="s">
        <v>57</v>
      </c>
      <c r="J193" s="26" t="s">
        <v>135</v>
      </c>
      <c r="K193" s="30" t="s">
        <v>960</v>
      </c>
      <c r="L193" s="30" t="s">
        <v>929</v>
      </c>
      <c r="M193" s="28">
        <v>31</v>
      </c>
      <c r="N193" s="28">
        <v>16</v>
      </c>
      <c r="O193" s="29">
        <f t="shared" si="16"/>
        <v>51.612903225806448</v>
      </c>
      <c r="P193" s="28">
        <v>4</v>
      </c>
      <c r="Q193" s="28">
        <v>3</v>
      </c>
      <c r="R193" s="41">
        <f t="shared" si="17"/>
        <v>75</v>
      </c>
      <c r="S193" s="28">
        <v>0</v>
      </c>
      <c r="T193" s="28">
        <v>0</v>
      </c>
      <c r="U193" s="41" t="e">
        <f t="shared" si="18"/>
        <v>#DIV/0!</v>
      </c>
      <c r="V193" s="28">
        <v>0</v>
      </c>
      <c r="W193" s="28">
        <v>0</v>
      </c>
      <c r="X193" s="41" t="e">
        <f t="shared" si="19"/>
        <v>#DIV/0!</v>
      </c>
      <c r="Y193" s="28">
        <v>5</v>
      </c>
      <c r="Z193" s="28">
        <v>5</v>
      </c>
      <c r="AA193" s="41">
        <f t="shared" si="20"/>
        <v>100</v>
      </c>
      <c r="AB193" s="28">
        <v>6</v>
      </c>
      <c r="AC193" s="28">
        <v>1</v>
      </c>
      <c r="AD193" s="41">
        <f t="shared" si="21"/>
        <v>16.666666666666664</v>
      </c>
      <c r="AE193" s="28">
        <v>16</v>
      </c>
      <c r="AF193" s="28">
        <v>7</v>
      </c>
      <c r="AG193" s="41">
        <f t="shared" si="22"/>
        <v>43.75</v>
      </c>
      <c r="AH193" s="28">
        <v>0</v>
      </c>
      <c r="AI193" s="30" t="s">
        <v>868</v>
      </c>
      <c r="AJ193" s="26" t="s">
        <v>429</v>
      </c>
      <c r="AK193" s="55" t="s">
        <v>869</v>
      </c>
      <c r="AL193" s="56">
        <v>29</v>
      </c>
      <c r="AM193" s="55">
        <v>45238.566069085646</v>
      </c>
      <c r="AN193" s="55" t="s">
        <v>1001</v>
      </c>
      <c r="AO193" s="27">
        <f t="shared" si="23"/>
        <v>18</v>
      </c>
      <c r="AP193" s="27" t="s">
        <v>1002</v>
      </c>
      <c r="AQ193" s="55" t="s">
        <v>872</v>
      </c>
      <c r="AR193" s="55" t="s">
        <v>872</v>
      </c>
      <c r="AS193" s="12"/>
      <c r="AT193" s="12"/>
      <c r="AU193" s="12"/>
      <c r="AV193" s="12"/>
    </row>
    <row r="194" spans="1:48" x14ac:dyDescent="0.25">
      <c r="A194" s="26">
        <v>110</v>
      </c>
      <c r="B194" s="26" t="s">
        <v>843</v>
      </c>
      <c r="C194" s="27" t="s">
        <v>496</v>
      </c>
      <c r="D194" s="26" t="s">
        <v>497</v>
      </c>
      <c r="E194" s="26" t="s">
        <v>131</v>
      </c>
      <c r="F194" s="26" t="s">
        <v>132</v>
      </c>
      <c r="G194" s="30" t="s">
        <v>132</v>
      </c>
      <c r="H194" s="26" t="s">
        <v>133</v>
      </c>
      <c r="I194" s="26" t="s">
        <v>134</v>
      </c>
      <c r="J194" s="26" t="s">
        <v>135</v>
      </c>
      <c r="K194" s="30" t="s">
        <v>960</v>
      </c>
      <c r="L194" s="30" t="s">
        <v>917</v>
      </c>
      <c r="M194" s="28">
        <v>128</v>
      </c>
      <c r="N194" s="28">
        <v>66</v>
      </c>
      <c r="O194" s="29">
        <f t="shared" ref="O194:O218" si="24">N194/M194*100</f>
        <v>51.5625</v>
      </c>
      <c r="P194" s="28">
        <v>20</v>
      </c>
      <c r="Q194" s="28">
        <v>18</v>
      </c>
      <c r="R194" s="41">
        <f t="shared" ref="R194:R218" si="25">Q194/P194*100</f>
        <v>90</v>
      </c>
      <c r="S194" s="28">
        <v>38</v>
      </c>
      <c r="T194" s="28">
        <v>0</v>
      </c>
      <c r="U194" s="41">
        <f t="shared" ref="U194:U218" si="26">T194/S194*100</f>
        <v>0</v>
      </c>
      <c r="V194" s="28">
        <v>6</v>
      </c>
      <c r="W194" s="28">
        <v>4</v>
      </c>
      <c r="X194" s="41">
        <f t="shared" ref="X194:X218" si="27">W194/V194*100</f>
        <v>66.666666666666657</v>
      </c>
      <c r="Y194" s="28">
        <v>18</v>
      </c>
      <c r="Z194" s="28">
        <v>18</v>
      </c>
      <c r="AA194" s="41">
        <f t="shared" ref="AA194:AA218" si="28">Z194/Y194*100</f>
        <v>100</v>
      </c>
      <c r="AB194" s="28">
        <v>38</v>
      </c>
      <c r="AC194" s="28">
        <v>20</v>
      </c>
      <c r="AD194" s="41">
        <f t="shared" ref="AD194:AD218" si="29">AC194/AB194*100</f>
        <v>52.631578947368418</v>
      </c>
      <c r="AE194" s="28">
        <v>8</v>
      </c>
      <c r="AF194" s="28">
        <v>6</v>
      </c>
      <c r="AG194" s="41">
        <f t="shared" ref="AG194:AG218" si="30">AF194/AE194*100</f>
        <v>75</v>
      </c>
      <c r="AH194" s="28" t="s">
        <v>114</v>
      </c>
      <c r="AI194" s="30" t="s">
        <v>900</v>
      </c>
      <c r="AJ194" s="26" t="s">
        <v>429</v>
      </c>
      <c r="AK194" s="55" t="s">
        <v>1003</v>
      </c>
      <c r="AL194" s="56">
        <v>89</v>
      </c>
      <c r="AM194" s="55">
        <v>45267.096787604169</v>
      </c>
      <c r="AN194" s="55" t="s">
        <v>927</v>
      </c>
      <c r="AO194" s="27">
        <f t="shared" ref="AO194:AO218" si="31">A194</f>
        <v>110</v>
      </c>
      <c r="AP194" s="27" t="s">
        <v>1004</v>
      </c>
      <c r="AQ194" s="55" t="s">
        <v>886</v>
      </c>
      <c r="AR194" s="55" t="s">
        <v>1005</v>
      </c>
      <c r="AS194" s="12"/>
      <c r="AT194" s="12"/>
      <c r="AU194" s="12"/>
      <c r="AV194" s="12"/>
    </row>
    <row r="195" spans="1:48" x14ac:dyDescent="0.25">
      <c r="A195" s="26">
        <v>476</v>
      </c>
      <c r="B195" s="26" t="s">
        <v>844</v>
      </c>
      <c r="C195" s="27" t="s">
        <v>498</v>
      </c>
      <c r="D195" s="26" t="s">
        <v>499</v>
      </c>
      <c r="E195" s="26" t="s">
        <v>476</v>
      </c>
      <c r="F195" s="26" t="s">
        <v>477</v>
      </c>
      <c r="G195" s="30" t="s">
        <v>62</v>
      </c>
      <c r="H195" s="26" t="s">
        <v>56</v>
      </c>
      <c r="I195" s="26" t="s">
        <v>57</v>
      </c>
      <c r="J195" s="26" t="s">
        <v>135</v>
      </c>
      <c r="K195" s="30" t="s">
        <v>958</v>
      </c>
      <c r="L195" s="30" t="s">
        <v>873</v>
      </c>
      <c r="M195" s="28">
        <v>480</v>
      </c>
      <c r="N195" s="28">
        <v>220</v>
      </c>
      <c r="O195" s="29">
        <f t="shared" si="24"/>
        <v>45.833333333333329</v>
      </c>
      <c r="P195" s="28">
        <v>80</v>
      </c>
      <c r="Q195" s="28">
        <v>50</v>
      </c>
      <c r="R195" s="41">
        <f t="shared" si="25"/>
        <v>62.5</v>
      </c>
      <c r="S195" s="28">
        <v>0</v>
      </c>
      <c r="T195" s="28">
        <v>0</v>
      </c>
      <c r="U195" s="41" t="e">
        <f t="shared" si="26"/>
        <v>#DIV/0!</v>
      </c>
      <c r="V195" s="28">
        <v>200</v>
      </c>
      <c r="W195" s="28">
        <v>80</v>
      </c>
      <c r="X195" s="41">
        <f t="shared" si="27"/>
        <v>40</v>
      </c>
      <c r="Y195" s="28">
        <v>150</v>
      </c>
      <c r="Z195" s="28">
        <v>70</v>
      </c>
      <c r="AA195" s="41">
        <f t="shared" si="28"/>
        <v>46.666666666666664</v>
      </c>
      <c r="AB195" s="28">
        <v>50</v>
      </c>
      <c r="AC195" s="28">
        <v>20</v>
      </c>
      <c r="AD195" s="41">
        <f t="shared" si="29"/>
        <v>40</v>
      </c>
      <c r="AE195" s="28">
        <v>0</v>
      </c>
      <c r="AF195" s="28">
        <v>0</v>
      </c>
      <c r="AG195" s="41" t="e">
        <f t="shared" si="30"/>
        <v>#DIV/0!</v>
      </c>
      <c r="AH195" s="28">
        <v>5</v>
      </c>
      <c r="AI195" s="30" t="s">
        <v>868</v>
      </c>
      <c r="AJ195" s="26" t="s">
        <v>429</v>
      </c>
      <c r="AK195" s="55" t="s">
        <v>890</v>
      </c>
      <c r="AL195" s="56">
        <v>100</v>
      </c>
      <c r="AM195" s="55">
        <v>45358.524967731479</v>
      </c>
      <c r="AN195" s="55" t="s">
        <v>876</v>
      </c>
      <c r="AO195" s="27">
        <f t="shared" si="31"/>
        <v>476</v>
      </c>
      <c r="AP195" s="27" t="s">
        <v>1006</v>
      </c>
      <c r="AQ195" s="55" t="s">
        <v>950</v>
      </c>
      <c r="AR195" s="55" t="s">
        <v>970</v>
      </c>
      <c r="AS195" s="12"/>
      <c r="AT195" s="12"/>
      <c r="AU195" s="12"/>
      <c r="AV195" s="12"/>
    </row>
    <row r="196" spans="1:48" x14ac:dyDescent="0.25">
      <c r="A196" s="26">
        <v>234</v>
      </c>
      <c r="B196" s="26" t="s">
        <v>845</v>
      </c>
      <c r="C196" s="27" t="s">
        <v>500</v>
      </c>
      <c r="D196" s="26" t="s">
        <v>501</v>
      </c>
      <c r="E196" s="26" t="s">
        <v>168</v>
      </c>
      <c r="F196" s="26" t="s">
        <v>169</v>
      </c>
      <c r="G196" s="30" t="s">
        <v>170</v>
      </c>
      <c r="H196" s="26" t="s">
        <v>133</v>
      </c>
      <c r="I196" s="26" t="s">
        <v>134</v>
      </c>
      <c r="J196" s="26" t="s">
        <v>135</v>
      </c>
      <c r="K196" s="30" t="s">
        <v>979</v>
      </c>
      <c r="L196" s="30" t="s">
        <v>917</v>
      </c>
      <c r="M196" s="28">
        <v>16</v>
      </c>
      <c r="N196" s="28">
        <v>7</v>
      </c>
      <c r="O196" s="29">
        <f t="shared" si="24"/>
        <v>43.75</v>
      </c>
      <c r="P196" s="28">
        <v>1</v>
      </c>
      <c r="Q196" s="28">
        <v>1</v>
      </c>
      <c r="R196" s="41">
        <f t="shared" si="25"/>
        <v>100</v>
      </c>
      <c r="S196" s="28">
        <v>0</v>
      </c>
      <c r="T196" s="28">
        <v>0</v>
      </c>
      <c r="U196" s="41" t="e">
        <f t="shared" si="26"/>
        <v>#DIV/0!</v>
      </c>
      <c r="V196" s="28">
        <v>0</v>
      </c>
      <c r="W196" s="28">
        <v>0</v>
      </c>
      <c r="X196" s="41" t="e">
        <f t="shared" si="27"/>
        <v>#DIV/0!</v>
      </c>
      <c r="Y196" s="28">
        <v>1</v>
      </c>
      <c r="Z196" s="28">
        <v>0</v>
      </c>
      <c r="AA196" s="41">
        <f t="shared" si="28"/>
        <v>0</v>
      </c>
      <c r="AB196" s="28">
        <v>1</v>
      </c>
      <c r="AC196" s="28">
        <v>1</v>
      </c>
      <c r="AD196" s="41">
        <f t="shared" si="29"/>
        <v>100</v>
      </c>
      <c r="AE196" s="28">
        <v>13</v>
      </c>
      <c r="AF196" s="28">
        <v>5</v>
      </c>
      <c r="AG196" s="41">
        <f t="shared" si="30"/>
        <v>38.461538461538467</v>
      </c>
      <c r="AH196" s="28">
        <v>0</v>
      </c>
      <c r="AI196" s="30" t="s">
        <v>868</v>
      </c>
      <c r="AJ196" s="26" t="s">
        <v>429</v>
      </c>
      <c r="AK196" s="55" t="s">
        <v>869</v>
      </c>
      <c r="AL196" s="56">
        <v>19</v>
      </c>
      <c r="AM196" s="55">
        <v>45345.147990347221</v>
      </c>
      <c r="AN196" s="55" t="s">
        <v>891</v>
      </c>
      <c r="AO196" s="27">
        <f t="shared" si="31"/>
        <v>234</v>
      </c>
      <c r="AP196" s="27" t="s">
        <v>1007</v>
      </c>
      <c r="AQ196" s="55" t="s">
        <v>872</v>
      </c>
      <c r="AR196" s="55" t="s">
        <v>882</v>
      </c>
      <c r="AS196" s="12"/>
      <c r="AT196" s="12"/>
      <c r="AU196" s="12"/>
      <c r="AV196" s="12"/>
    </row>
    <row r="197" spans="1:48" x14ac:dyDescent="0.25">
      <c r="A197" s="26">
        <v>240</v>
      </c>
      <c r="B197" s="26" t="s">
        <v>846</v>
      </c>
      <c r="C197" s="27" t="s">
        <v>502</v>
      </c>
      <c r="D197" s="26" t="s">
        <v>503</v>
      </c>
      <c r="E197" s="26" t="s">
        <v>476</v>
      </c>
      <c r="F197" s="26" t="s">
        <v>477</v>
      </c>
      <c r="G197" s="30" t="s">
        <v>62</v>
      </c>
      <c r="H197" s="26" t="s">
        <v>56</v>
      </c>
      <c r="I197" s="26" t="s">
        <v>57</v>
      </c>
      <c r="J197" s="26" t="s">
        <v>135</v>
      </c>
      <c r="K197" s="30" t="s">
        <v>979</v>
      </c>
      <c r="L197" s="30" t="s">
        <v>929</v>
      </c>
      <c r="M197" s="28">
        <v>192</v>
      </c>
      <c r="N197" s="28">
        <v>81</v>
      </c>
      <c r="O197" s="29">
        <f t="shared" si="24"/>
        <v>42.1875</v>
      </c>
      <c r="P197" s="28">
        <v>50</v>
      </c>
      <c r="Q197" s="28">
        <v>19</v>
      </c>
      <c r="R197" s="41">
        <f t="shared" si="25"/>
        <v>38</v>
      </c>
      <c r="S197" s="28">
        <v>7</v>
      </c>
      <c r="T197" s="28">
        <v>3</v>
      </c>
      <c r="U197" s="41">
        <f t="shared" si="26"/>
        <v>42.857142857142854</v>
      </c>
      <c r="V197" s="28">
        <v>15</v>
      </c>
      <c r="W197" s="28">
        <v>5</v>
      </c>
      <c r="X197" s="41">
        <f t="shared" si="27"/>
        <v>33.333333333333329</v>
      </c>
      <c r="Y197" s="28">
        <v>120</v>
      </c>
      <c r="Z197" s="28">
        <v>54</v>
      </c>
      <c r="AA197" s="41">
        <f t="shared" si="28"/>
        <v>45</v>
      </c>
      <c r="AB197" s="28">
        <v>0</v>
      </c>
      <c r="AC197" s="28">
        <v>0</v>
      </c>
      <c r="AD197" s="41" t="e">
        <f t="shared" si="29"/>
        <v>#DIV/0!</v>
      </c>
      <c r="AE197" s="28">
        <v>0</v>
      </c>
      <c r="AF197" s="28">
        <v>0</v>
      </c>
      <c r="AG197" s="41" t="e">
        <f t="shared" si="30"/>
        <v>#DIV/0!</v>
      </c>
      <c r="AH197" s="28">
        <v>0</v>
      </c>
      <c r="AI197" s="30" t="s">
        <v>900</v>
      </c>
      <c r="AJ197" s="26" t="s">
        <v>429</v>
      </c>
      <c r="AK197" s="55" t="s">
        <v>887</v>
      </c>
      <c r="AL197" s="56">
        <v>105</v>
      </c>
      <c r="AM197" s="55">
        <v>45345.225173437502</v>
      </c>
      <c r="AN197" s="55" t="s">
        <v>891</v>
      </c>
      <c r="AO197" s="27">
        <f t="shared" si="31"/>
        <v>240</v>
      </c>
      <c r="AP197" s="27" t="s">
        <v>1008</v>
      </c>
      <c r="AQ197" s="55" t="s">
        <v>950</v>
      </c>
      <c r="AR197" s="55" t="s">
        <v>1005</v>
      </c>
      <c r="AS197" s="12"/>
      <c r="AT197" s="12"/>
      <c r="AU197" s="12"/>
      <c r="AV197" s="12"/>
    </row>
    <row r="198" spans="1:48" x14ac:dyDescent="0.25">
      <c r="A198" s="26">
        <v>308</v>
      </c>
      <c r="B198" s="26" t="s">
        <v>847</v>
      </c>
      <c r="C198" s="27" t="s">
        <v>504</v>
      </c>
      <c r="D198" s="26" t="s">
        <v>505</v>
      </c>
      <c r="E198" s="26" t="s">
        <v>220</v>
      </c>
      <c r="F198" s="26" t="s">
        <v>506</v>
      </c>
      <c r="G198" s="30" t="s">
        <v>62</v>
      </c>
      <c r="H198" s="26" t="s">
        <v>56</v>
      </c>
      <c r="I198" s="26" t="s">
        <v>57</v>
      </c>
      <c r="J198" s="26" t="s">
        <v>135</v>
      </c>
      <c r="K198" s="30" t="s">
        <v>960</v>
      </c>
      <c r="L198" s="30" t="s">
        <v>929</v>
      </c>
      <c r="M198" s="28">
        <v>96</v>
      </c>
      <c r="N198" s="28">
        <v>37</v>
      </c>
      <c r="O198" s="29">
        <f t="shared" si="24"/>
        <v>38.541666666666671</v>
      </c>
      <c r="P198" s="28">
        <v>6</v>
      </c>
      <c r="Q198" s="28">
        <v>6</v>
      </c>
      <c r="R198" s="41">
        <f t="shared" si="25"/>
        <v>100</v>
      </c>
      <c r="S198" s="28">
        <v>0</v>
      </c>
      <c r="T198" s="28">
        <v>0</v>
      </c>
      <c r="U198" s="41" t="e">
        <f t="shared" si="26"/>
        <v>#DIV/0!</v>
      </c>
      <c r="V198" s="28">
        <v>0</v>
      </c>
      <c r="W198" s="28">
        <v>0</v>
      </c>
      <c r="X198" s="41" t="e">
        <f t="shared" si="27"/>
        <v>#DIV/0!</v>
      </c>
      <c r="Y198" s="28">
        <v>12</v>
      </c>
      <c r="Z198" s="28">
        <v>12</v>
      </c>
      <c r="AA198" s="41">
        <f t="shared" si="28"/>
        <v>100</v>
      </c>
      <c r="AB198" s="28">
        <v>2</v>
      </c>
      <c r="AC198" s="28">
        <v>2</v>
      </c>
      <c r="AD198" s="41">
        <f t="shared" si="29"/>
        <v>100</v>
      </c>
      <c r="AE198" s="28">
        <v>76</v>
      </c>
      <c r="AF198" s="28">
        <v>17</v>
      </c>
      <c r="AG198" s="41">
        <f t="shared" si="30"/>
        <v>22.368421052631579</v>
      </c>
      <c r="AH198" s="28">
        <v>0</v>
      </c>
      <c r="AI198" s="30" t="s">
        <v>868</v>
      </c>
      <c r="AJ198" s="26" t="s">
        <v>429</v>
      </c>
      <c r="AK198" s="55" t="s">
        <v>869</v>
      </c>
      <c r="AL198" s="56">
        <v>62</v>
      </c>
      <c r="AM198" s="55">
        <v>45351.287602037039</v>
      </c>
      <c r="AN198" s="55" t="s">
        <v>915</v>
      </c>
      <c r="AO198" s="27">
        <f t="shared" si="31"/>
        <v>308</v>
      </c>
      <c r="AP198" s="27" t="s">
        <v>1009</v>
      </c>
      <c r="AQ198" s="55" t="s">
        <v>874</v>
      </c>
      <c r="AR198" s="55" t="s">
        <v>882</v>
      </c>
      <c r="AS198" s="12"/>
      <c r="AT198" s="12"/>
      <c r="AU198" s="12"/>
      <c r="AV198" s="12"/>
    </row>
    <row r="199" spans="1:48" x14ac:dyDescent="0.25">
      <c r="A199" s="26">
        <v>293</v>
      </c>
      <c r="B199" s="26" t="s">
        <v>848</v>
      </c>
      <c r="C199" s="27" t="s">
        <v>507</v>
      </c>
      <c r="D199" s="26" t="s">
        <v>508</v>
      </c>
      <c r="E199" s="26" t="s">
        <v>131</v>
      </c>
      <c r="F199" s="26" t="s">
        <v>132</v>
      </c>
      <c r="G199" s="30" t="s">
        <v>132</v>
      </c>
      <c r="H199" s="26" t="s">
        <v>133</v>
      </c>
      <c r="I199" s="26" t="s">
        <v>134</v>
      </c>
      <c r="J199" s="26" t="s">
        <v>135</v>
      </c>
      <c r="K199" s="30" t="s">
        <v>960</v>
      </c>
      <c r="L199" s="30" t="s">
        <v>917</v>
      </c>
      <c r="M199" s="28">
        <v>71</v>
      </c>
      <c r="N199" s="28">
        <v>25</v>
      </c>
      <c r="O199" s="29">
        <f t="shared" si="24"/>
        <v>35.2112676056338</v>
      </c>
      <c r="P199" s="28">
        <v>6</v>
      </c>
      <c r="Q199" s="28">
        <v>6</v>
      </c>
      <c r="R199" s="41">
        <f t="shared" si="25"/>
        <v>100</v>
      </c>
      <c r="S199" s="28">
        <v>0</v>
      </c>
      <c r="T199" s="28">
        <v>0</v>
      </c>
      <c r="U199" s="41" t="e">
        <f t="shared" si="26"/>
        <v>#DIV/0!</v>
      </c>
      <c r="V199" s="28">
        <v>36</v>
      </c>
      <c r="W199" s="28">
        <v>5</v>
      </c>
      <c r="X199" s="41">
        <f t="shared" si="27"/>
        <v>13.888888888888889</v>
      </c>
      <c r="Y199" s="28">
        <v>12</v>
      </c>
      <c r="Z199" s="28">
        <v>10</v>
      </c>
      <c r="AA199" s="41">
        <f t="shared" si="28"/>
        <v>83.333333333333343</v>
      </c>
      <c r="AB199" s="28">
        <v>17</v>
      </c>
      <c r="AC199" s="28">
        <v>4</v>
      </c>
      <c r="AD199" s="41">
        <f t="shared" si="29"/>
        <v>23.52941176470588</v>
      </c>
      <c r="AE199" s="28">
        <v>0</v>
      </c>
      <c r="AF199" s="28">
        <v>0</v>
      </c>
      <c r="AG199" s="41" t="e">
        <f t="shared" si="30"/>
        <v>#DIV/0!</v>
      </c>
      <c r="AH199" s="28">
        <v>0</v>
      </c>
      <c r="AI199" s="30" t="s">
        <v>868</v>
      </c>
      <c r="AJ199" s="26" t="s">
        <v>429</v>
      </c>
      <c r="AK199" s="55" t="s">
        <v>869</v>
      </c>
      <c r="AL199" s="56">
        <v>65</v>
      </c>
      <c r="AM199" s="55">
        <v>45350.232646018521</v>
      </c>
      <c r="AN199" s="55" t="s">
        <v>901</v>
      </c>
      <c r="AO199" s="27">
        <f t="shared" si="31"/>
        <v>293</v>
      </c>
      <c r="AP199" s="27" t="s">
        <v>1010</v>
      </c>
      <c r="AQ199" s="55" t="s">
        <v>872</v>
      </c>
      <c r="AR199" s="55" t="s">
        <v>882</v>
      </c>
      <c r="AS199" s="12"/>
      <c r="AT199" s="12"/>
      <c r="AU199" s="12"/>
      <c r="AV199" s="12"/>
    </row>
    <row r="200" spans="1:48" x14ac:dyDescent="0.25">
      <c r="A200" s="26">
        <v>458</v>
      </c>
      <c r="B200" s="26" t="s">
        <v>849</v>
      </c>
      <c r="C200" s="27" t="s">
        <v>509</v>
      </c>
      <c r="D200" s="26" t="s">
        <v>510</v>
      </c>
      <c r="E200" s="26" t="s">
        <v>476</v>
      </c>
      <c r="F200" s="26" t="s">
        <v>477</v>
      </c>
      <c r="G200" s="30" t="s">
        <v>62</v>
      </c>
      <c r="H200" s="26" t="s">
        <v>56</v>
      </c>
      <c r="I200" s="26" t="s">
        <v>57</v>
      </c>
      <c r="J200" s="26" t="s">
        <v>135</v>
      </c>
      <c r="K200" s="30" t="s">
        <v>960</v>
      </c>
      <c r="L200" s="30" t="s">
        <v>1011</v>
      </c>
      <c r="M200" s="28">
        <v>26</v>
      </c>
      <c r="N200" s="28">
        <v>9</v>
      </c>
      <c r="O200" s="29">
        <f t="shared" si="24"/>
        <v>34.615384615384613</v>
      </c>
      <c r="P200" s="28">
        <v>4</v>
      </c>
      <c r="Q200" s="28">
        <v>2</v>
      </c>
      <c r="R200" s="41">
        <f t="shared" si="25"/>
        <v>50</v>
      </c>
      <c r="S200" s="28">
        <v>0</v>
      </c>
      <c r="T200" s="28">
        <v>0</v>
      </c>
      <c r="U200" s="41" t="e">
        <f t="shared" si="26"/>
        <v>#DIV/0!</v>
      </c>
      <c r="V200" s="28">
        <v>14</v>
      </c>
      <c r="W200" s="28">
        <v>2</v>
      </c>
      <c r="X200" s="41">
        <f t="shared" si="27"/>
        <v>14.285714285714285</v>
      </c>
      <c r="Y200" s="28">
        <v>8</v>
      </c>
      <c r="Z200" s="28">
        <v>5</v>
      </c>
      <c r="AA200" s="41">
        <f t="shared" si="28"/>
        <v>62.5</v>
      </c>
      <c r="AB200" s="28">
        <v>0</v>
      </c>
      <c r="AC200" s="28">
        <v>0</v>
      </c>
      <c r="AD200" s="41" t="e">
        <f t="shared" si="29"/>
        <v>#DIV/0!</v>
      </c>
      <c r="AE200" s="28">
        <v>0</v>
      </c>
      <c r="AF200" s="28">
        <v>0</v>
      </c>
      <c r="AG200" s="41" t="e">
        <f t="shared" si="30"/>
        <v>#DIV/0!</v>
      </c>
      <c r="AH200" s="28">
        <v>0</v>
      </c>
      <c r="AI200" s="30" t="s">
        <v>868</v>
      </c>
      <c r="AJ200" s="26" t="s">
        <v>429</v>
      </c>
      <c r="AK200" s="55" t="s">
        <v>869</v>
      </c>
      <c r="AL200" s="56">
        <v>20</v>
      </c>
      <c r="AM200" s="55">
        <v>45358.04822931713</v>
      </c>
      <c r="AN200" s="55" t="s">
        <v>928</v>
      </c>
      <c r="AO200" s="27">
        <f t="shared" si="31"/>
        <v>458</v>
      </c>
      <c r="AP200" s="27" t="s">
        <v>1012</v>
      </c>
      <c r="AQ200" s="55" t="s">
        <v>904</v>
      </c>
      <c r="AR200" s="55" t="s">
        <v>905</v>
      </c>
      <c r="AS200" s="12"/>
      <c r="AT200" s="12"/>
      <c r="AU200" s="12"/>
      <c r="AV200" s="12"/>
    </row>
    <row r="201" spans="1:48" x14ac:dyDescent="0.25">
      <c r="A201" s="26">
        <v>296</v>
      </c>
      <c r="B201" s="26" t="s">
        <v>850</v>
      </c>
      <c r="C201" s="27" t="s">
        <v>511</v>
      </c>
      <c r="D201" s="26" t="s">
        <v>512</v>
      </c>
      <c r="E201" s="26" t="s">
        <v>220</v>
      </c>
      <c r="F201" s="26" t="s">
        <v>506</v>
      </c>
      <c r="G201" s="30" t="s">
        <v>62</v>
      </c>
      <c r="H201" s="26" t="s">
        <v>56</v>
      </c>
      <c r="I201" s="26" t="s">
        <v>57</v>
      </c>
      <c r="J201" s="26" t="s">
        <v>135</v>
      </c>
      <c r="K201" s="30" t="s">
        <v>958</v>
      </c>
      <c r="L201" s="30" t="s">
        <v>929</v>
      </c>
      <c r="M201" s="28">
        <v>112</v>
      </c>
      <c r="N201" s="28">
        <v>37</v>
      </c>
      <c r="O201" s="29">
        <f t="shared" si="24"/>
        <v>33.035714285714285</v>
      </c>
      <c r="P201" s="28">
        <v>6</v>
      </c>
      <c r="Q201" s="28">
        <v>4</v>
      </c>
      <c r="R201" s="41">
        <f t="shared" si="25"/>
        <v>66.666666666666657</v>
      </c>
      <c r="S201" s="28">
        <v>0</v>
      </c>
      <c r="T201" s="28">
        <v>0</v>
      </c>
      <c r="U201" s="41" t="e">
        <f t="shared" si="26"/>
        <v>#DIV/0!</v>
      </c>
      <c r="V201" s="28">
        <v>0</v>
      </c>
      <c r="W201" s="28">
        <v>0</v>
      </c>
      <c r="X201" s="41" t="e">
        <f t="shared" si="27"/>
        <v>#DIV/0!</v>
      </c>
      <c r="Y201" s="28">
        <v>24</v>
      </c>
      <c r="Z201" s="28">
        <v>12</v>
      </c>
      <c r="AA201" s="41">
        <f t="shared" si="28"/>
        <v>50</v>
      </c>
      <c r="AB201" s="28">
        <v>24</v>
      </c>
      <c r="AC201" s="28">
        <v>4</v>
      </c>
      <c r="AD201" s="41">
        <f t="shared" si="29"/>
        <v>16.666666666666664</v>
      </c>
      <c r="AE201" s="28">
        <v>58</v>
      </c>
      <c r="AF201" s="28">
        <v>17</v>
      </c>
      <c r="AG201" s="41">
        <f t="shared" si="30"/>
        <v>29.310344827586203</v>
      </c>
      <c r="AH201" s="28">
        <v>0</v>
      </c>
      <c r="AI201" s="30" t="s">
        <v>868</v>
      </c>
      <c r="AJ201" s="26" t="s">
        <v>429</v>
      </c>
      <c r="AK201" s="55" t="s">
        <v>869</v>
      </c>
      <c r="AL201" s="56">
        <v>61</v>
      </c>
      <c r="AM201" s="55">
        <v>45350.332670011572</v>
      </c>
      <c r="AN201" s="55" t="s">
        <v>1013</v>
      </c>
      <c r="AO201" s="27">
        <f t="shared" si="31"/>
        <v>296</v>
      </c>
      <c r="AP201" s="27" t="s">
        <v>1014</v>
      </c>
      <c r="AQ201" s="55" t="s">
        <v>872</v>
      </c>
      <c r="AR201" s="55" t="s">
        <v>872</v>
      </c>
      <c r="AS201" s="12"/>
      <c r="AT201" s="12"/>
      <c r="AU201" s="12"/>
      <c r="AV201" s="12"/>
    </row>
    <row r="202" spans="1:48" x14ac:dyDescent="0.25">
      <c r="A202" s="26">
        <v>331</v>
      </c>
      <c r="B202" s="26" t="s">
        <v>688</v>
      </c>
      <c r="C202" s="27" t="s">
        <v>513</v>
      </c>
      <c r="D202" s="26" t="s">
        <v>514</v>
      </c>
      <c r="E202" s="26" t="s">
        <v>168</v>
      </c>
      <c r="F202" s="26" t="s">
        <v>169</v>
      </c>
      <c r="G202" s="30" t="s">
        <v>170</v>
      </c>
      <c r="H202" s="26" t="s">
        <v>133</v>
      </c>
      <c r="I202" s="26" t="s">
        <v>134</v>
      </c>
      <c r="J202" s="26" t="s">
        <v>135</v>
      </c>
      <c r="K202" s="30" t="s">
        <v>958</v>
      </c>
      <c r="L202" s="30" t="s">
        <v>917</v>
      </c>
      <c r="M202" s="28">
        <v>255</v>
      </c>
      <c r="N202" s="28">
        <v>49</v>
      </c>
      <c r="O202" s="29">
        <f t="shared" si="24"/>
        <v>19.215686274509807</v>
      </c>
      <c r="P202" s="28">
        <v>28</v>
      </c>
      <c r="Q202" s="28">
        <v>14</v>
      </c>
      <c r="R202" s="41">
        <f t="shared" si="25"/>
        <v>50</v>
      </c>
      <c r="S202" s="28">
        <v>0</v>
      </c>
      <c r="T202" s="28">
        <v>0</v>
      </c>
      <c r="U202" s="41" t="e">
        <f t="shared" si="26"/>
        <v>#DIV/0!</v>
      </c>
      <c r="V202" s="28">
        <v>32</v>
      </c>
      <c r="W202" s="28">
        <v>6</v>
      </c>
      <c r="X202" s="41">
        <f t="shared" si="27"/>
        <v>18.75</v>
      </c>
      <c r="Y202" s="28">
        <v>27</v>
      </c>
      <c r="Z202" s="28">
        <v>5</v>
      </c>
      <c r="AA202" s="41">
        <f t="shared" si="28"/>
        <v>18.518518518518519</v>
      </c>
      <c r="AB202" s="28">
        <v>4</v>
      </c>
      <c r="AC202" s="28">
        <v>2</v>
      </c>
      <c r="AD202" s="41">
        <f t="shared" si="29"/>
        <v>50</v>
      </c>
      <c r="AE202" s="28">
        <v>164</v>
      </c>
      <c r="AF202" s="28">
        <v>22</v>
      </c>
      <c r="AG202" s="41">
        <f t="shared" si="30"/>
        <v>13.414634146341465</v>
      </c>
      <c r="AH202" s="28">
        <v>0</v>
      </c>
      <c r="AI202" s="30" t="s">
        <v>868</v>
      </c>
      <c r="AJ202" s="26" t="s">
        <v>429</v>
      </c>
      <c r="AK202" s="55" t="s">
        <v>890</v>
      </c>
      <c r="AL202" s="56">
        <v>76</v>
      </c>
      <c r="AM202" s="55">
        <v>45352.244949398148</v>
      </c>
      <c r="AN202" s="55" t="s">
        <v>910</v>
      </c>
      <c r="AO202" s="27">
        <f t="shared" si="31"/>
        <v>331</v>
      </c>
      <c r="AP202" s="27" t="e">
        <v>#N/A</v>
      </c>
      <c r="AQ202" s="55" t="s">
        <v>950</v>
      </c>
      <c r="AR202" s="55" t="s">
        <v>970</v>
      </c>
      <c r="AS202" s="12"/>
      <c r="AT202" s="12"/>
      <c r="AU202" s="12"/>
      <c r="AV202" s="12"/>
    </row>
    <row r="203" spans="1:48" x14ac:dyDescent="0.25">
      <c r="A203" s="26">
        <v>290</v>
      </c>
      <c r="B203" s="26" t="s">
        <v>851</v>
      </c>
      <c r="C203" s="27" t="s">
        <v>515</v>
      </c>
      <c r="D203" s="26" t="s">
        <v>516</v>
      </c>
      <c r="E203" s="26" t="s">
        <v>275</v>
      </c>
      <c r="F203" s="26" t="s">
        <v>276</v>
      </c>
      <c r="G203" s="30" t="s">
        <v>276</v>
      </c>
      <c r="H203" s="26" t="s">
        <v>277</v>
      </c>
      <c r="I203" s="26" t="s">
        <v>278</v>
      </c>
      <c r="J203" s="26" t="s">
        <v>279</v>
      </c>
      <c r="K203" s="30" t="s">
        <v>979</v>
      </c>
      <c r="L203" s="30" t="s">
        <v>936</v>
      </c>
      <c r="M203" s="28">
        <v>79</v>
      </c>
      <c r="N203" s="28">
        <v>67</v>
      </c>
      <c r="O203" s="29">
        <f t="shared" si="24"/>
        <v>84.810126582278471</v>
      </c>
      <c r="P203" s="28">
        <v>5</v>
      </c>
      <c r="Q203" s="28">
        <v>5</v>
      </c>
      <c r="R203" s="41">
        <f t="shared" si="25"/>
        <v>100</v>
      </c>
      <c r="S203" s="28">
        <v>0</v>
      </c>
      <c r="T203" s="28">
        <v>0</v>
      </c>
      <c r="U203" s="41" t="e">
        <f t="shared" si="26"/>
        <v>#DIV/0!</v>
      </c>
      <c r="V203" s="28">
        <v>0</v>
      </c>
      <c r="W203" s="28">
        <v>0</v>
      </c>
      <c r="X203" s="41" t="e">
        <f t="shared" si="27"/>
        <v>#DIV/0!</v>
      </c>
      <c r="Y203" s="28">
        <v>9</v>
      </c>
      <c r="Z203" s="28">
        <v>8</v>
      </c>
      <c r="AA203" s="41">
        <f t="shared" si="28"/>
        <v>88.888888888888886</v>
      </c>
      <c r="AB203" s="28">
        <v>16</v>
      </c>
      <c r="AC203" s="28">
        <v>10</v>
      </c>
      <c r="AD203" s="41">
        <f t="shared" si="29"/>
        <v>62.5</v>
      </c>
      <c r="AE203" s="28">
        <v>49</v>
      </c>
      <c r="AF203" s="28">
        <v>44</v>
      </c>
      <c r="AG203" s="41">
        <f t="shared" si="30"/>
        <v>89.795918367346943</v>
      </c>
      <c r="AH203" s="28">
        <v>0</v>
      </c>
      <c r="AI203" s="30" t="s">
        <v>868</v>
      </c>
      <c r="AJ203" s="26" t="s">
        <v>429</v>
      </c>
      <c r="AK203" s="55" t="s">
        <v>869</v>
      </c>
      <c r="AL203" s="56">
        <v>61</v>
      </c>
      <c r="AM203" s="55">
        <v>45349.391625995369</v>
      </c>
      <c r="AN203" s="55" t="s">
        <v>870</v>
      </c>
      <c r="AO203" s="27">
        <f t="shared" si="31"/>
        <v>290</v>
      </c>
      <c r="AP203" s="27" t="s">
        <v>1015</v>
      </c>
      <c r="AQ203" s="55" t="s">
        <v>872</v>
      </c>
      <c r="AR203" s="55" t="s">
        <v>872</v>
      </c>
      <c r="AS203" s="12"/>
      <c r="AT203" s="12"/>
      <c r="AU203" s="12"/>
      <c r="AV203" s="12"/>
    </row>
    <row r="204" spans="1:48" x14ac:dyDescent="0.25">
      <c r="A204" s="26">
        <v>499</v>
      </c>
      <c r="B204" s="26" t="s">
        <v>852</v>
      </c>
      <c r="C204" s="27" t="s">
        <v>517</v>
      </c>
      <c r="D204" s="26" t="s">
        <v>518</v>
      </c>
      <c r="E204" s="26" t="s">
        <v>275</v>
      </c>
      <c r="F204" s="26" t="s">
        <v>276</v>
      </c>
      <c r="G204" s="30" t="s">
        <v>276</v>
      </c>
      <c r="H204" s="26" t="s">
        <v>277</v>
      </c>
      <c r="I204" s="26" t="s">
        <v>278</v>
      </c>
      <c r="J204" s="26" t="s">
        <v>279</v>
      </c>
      <c r="K204" s="30" t="s">
        <v>958</v>
      </c>
      <c r="L204" s="30" t="s">
        <v>936</v>
      </c>
      <c r="M204" s="28">
        <v>84</v>
      </c>
      <c r="N204" s="28">
        <v>52</v>
      </c>
      <c r="O204" s="29">
        <f t="shared" si="24"/>
        <v>61.904761904761905</v>
      </c>
      <c r="P204" s="28">
        <v>7</v>
      </c>
      <c r="Q204" s="28">
        <v>6</v>
      </c>
      <c r="R204" s="41">
        <f t="shared" si="25"/>
        <v>85.714285714285708</v>
      </c>
      <c r="S204" s="28">
        <v>0</v>
      </c>
      <c r="T204" s="28">
        <v>0</v>
      </c>
      <c r="U204" s="41" t="e">
        <f t="shared" si="26"/>
        <v>#DIV/0!</v>
      </c>
      <c r="V204" s="28">
        <v>3</v>
      </c>
      <c r="W204" s="28">
        <v>2</v>
      </c>
      <c r="X204" s="41">
        <f t="shared" si="27"/>
        <v>66.666666666666657</v>
      </c>
      <c r="Y204" s="28">
        <v>26</v>
      </c>
      <c r="Z204" s="28">
        <v>16</v>
      </c>
      <c r="AA204" s="41">
        <f t="shared" si="28"/>
        <v>61.53846153846154</v>
      </c>
      <c r="AB204" s="28">
        <v>12</v>
      </c>
      <c r="AC204" s="28">
        <v>9</v>
      </c>
      <c r="AD204" s="41">
        <f t="shared" si="29"/>
        <v>75</v>
      </c>
      <c r="AE204" s="28">
        <v>36</v>
      </c>
      <c r="AF204" s="28">
        <v>19</v>
      </c>
      <c r="AG204" s="41">
        <f t="shared" si="30"/>
        <v>52.777777777777779</v>
      </c>
      <c r="AH204" s="28">
        <v>11</v>
      </c>
      <c r="AI204" s="30" t="s">
        <v>868</v>
      </c>
      <c r="AJ204" s="26" t="s">
        <v>429</v>
      </c>
      <c r="AK204" s="55" t="s">
        <v>869</v>
      </c>
      <c r="AL204" s="56">
        <v>69</v>
      </c>
      <c r="AM204" s="55">
        <v>45363.186740081015</v>
      </c>
      <c r="AN204" s="55" t="s">
        <v>1016</v>
      </c>
      <c r="AO204" s="27">
        <f t="shared" si="31"/>
        <v>499</v>
      </c>
      <c r="AP204" s="27" t="s">
        <v>1017</v>
      </c>
      <c r="AQ204" s="55" t="s">
        <v>874</v>
      </c>
      <c r="AR204" s="55" t="s">
        <v>886</v>
      </c>
      <c r="AS204" s="12"/>
      <c r="AT204" s="12"/>
      <c r="AU204" s="12"/>
      <c r="AV204" s="12"/>
    </row>
    <row r="205" spans="1:48" x14ac:dyDescent="0.25">
      <c r="A205" s="26">
        <v>109</v>
      </c>
      <c r="B205" s="26" t="s">
        <v>853</v>
      </c>
      <c r="C205" s="27" t="s">
        <v>519</v>
      </c>
      <c r="D205" s="26" t="s">
        <v>520</v>
      </c>
      <c r="E205" s="26" t="s">
        <v>521</v>
      </c>
      <c r="F205" s="26" t="s">
        <v>522</v>
      </c>
      <c r="G205" s="30" t="s">
        <v>523</v>
      </c>
      <c r="H205" s="26" t="s">
        <v>277</v>
      </c>
      <c r="I205" s="26" t="s">
        <v>278</v>
      </c>
      <c r="J205" s="26" t="s">
        <v>279</v>
      </c>
      <c r="K205" s="30" t="s">
        <v>960</v>
      </c>
      <c r="L205" s="30" t="s">
        <v>936</v>
      </c>
      <c r="M205" s="28">
        <v>29</v>
      </c>
      <c r="N205" s="28">
        <v>9</v>
      </c>
      <c r="O205" s="29">
        <f t="shared" si="24"/>
        <v>31.03448275862069</v>
      </c>
      <c r="P205" s="28">
        <v>2</v>
      </c>
      <c r="Q205" s="28">
        <v>2</v>
      </c>
      <c r="R205" s="41">
        <f t="shared" si="25"/>
        <v>100</v>
      </c>
      <c r="S205" s="28">
        <v>0</v>
      </c>
      <c r="T205" s="28">
        <v>0</v>
      </c>
      <c r="U205" s="41" t="e">
        <f t="shared" si="26"/>
        <v>#DIV/0!</v>
      </c>
      <c r="V205" s="28">
        <v>11</v>
      </c>
      <c r="W205" s="28">
        <v>4</v>
      </c>
      <c r="X205" s="41">
        <f t="shared" si="27"/>
        <v>36.363636363636367</v>
      </c>
      <c r="Y205" s="28">
        <v>7</v>
      </c>
      <c r="Z205" s="28">
        <v>2</v>
      </c>
      <c r="AA205" s="41">
        <f t="shared" si="28"/>
        <v>28.571428571428569</v>
      </c>
      <c r="AB205" s="28">
        <v>9</v>
      </c>
      <c r="AC205" s="28">
        <v>1</v>
      </c>
      <c r="AD205" s="41">
        <f t="shared" si="29"/>
        <v>11.111111111111111</v>
      </c>
      <c r="AE205" s="28">
        <v>0</v>
      </c>
      <c r="AF205" s="28">
        <v>0</v>
      </c>
      <c r="AG205" s="41" t="e">
        <f t="shared" si="30"/>
        <v>#DIV/0!</v>
      </c>
      <c r="AH205" s="28">
        <v>0</v>
      </c>
      <c r="AI205" s="30" t="s">
        <v>868</v>
      </c>
      <c r="AJ205" s="26" t="s">
        <v>429</v>
      </c>
      <c r="AK205" s="55" t="s">
        <v>908</v>
      </c>
      <c r="AL205" s="56">
        <v>30</v>
      </c>
      <c r="AM205" s="55">
        <v>45267.017432766203</v>
      </c>
      <c r="AN205" s="55" t="s">
        <v>927</v>
      </c>
      <c r="AO205" s="27">
        <f t="shared" si="31"/>
        <v>109</v>
      </c>
      <c r="AP205" s="27" t="s">
        <v>1018</v>
      </c>
      <c r="AQ205" s="55" t="s">
        <v>872</v>
      </c>
      <c r="AR205" s="55" t="s">
        <v>872</v>
      </c>
      <c r="AS205" s="12"/>
      <c r="AT205" s="12"/>
      <c r="AU205" s="12"/>
      <c r="AV205" s="12"/>
    </row>
    <row r="206" spans="1:48" x14ac:dyDescent="0.25">
      <c r="A206" s="26">
        <v>233</v>
      </c>
      <c r="B206" s="26" t="s">
        <v>854</v>
      </c>
      <c r="C206" s="27" t="s">
        <v>524</v>
      </c>
      <c r="D206" s="26" t="s">
        <v>525</v>
      </c>
      <c r="E206" s="26" t="s">
        <v>283</v>
      </c>
      <c r="F206" s="26" t="s">
        <v>284</v>
      </c>
      <c r="G206" s="30" t="s">
        <v>285</v>
      </c>
      <c r="H206" s="26" t="s">
        <v>277</v>
      </c>
      <c r="I206" s="26" t="s">
        <v>278</v>
      </c>
      <c r="J206" s="26" t="s">
        <v>279</v>
      </c>
      <c r="K206" s="30" t="s">
        <v>960</v>
      </c>
      <c r="L206" s="30" t="s">
        <v>937</v>
      </c>
      <c r="M206" s="28">
        <v>139</v>
      </c>
      <c r="N206" s="28">
        <v>43</v>
      </c>
      <c r="O206" s="29">
        <f t="shared" si="24"/>
        <v>30.935251798561154</v>
      </c>
      <c r="P206" s="28">
        <v>6</v>
      </c>
      <c r="Q206" s="28">
        <v>3</v>
      </c>
      <c r="R206" s="41">
        <f t="shared" si="25"/>
        <v>50</v>
      </c>
      <c r="S206" s="28">
        <v>0</v>
      </c>
      <c r="T206" s="28">
        <v>0</v>
      </c>
      <c r="U206" s="41" t="e">
        <f t="shared" si="26"/>
        <v>#DIV/0!</v>
      </c>
      <c r="V206" s="28">
        <v>88</v>
      </c>
      <c r="W206" s="28">
        <v>25</v>
      </c>
      <c r="X206" s="41">
        <f t="shared" si="27"/>
        <v>28.40909090909091</v>
      </c>
      <c r="Y206" s="28">
        <v>24</v>
      </c>
      <c r="Z206" s="28">
        <v>7</v>
      </c>
      <c r="AA206" s="41">
        <f t="shared" si="28"/>
        <v>29.166666666666668</v>
      </c>
      <c r="AB206" s="28">
        <v>17</v>
      </c>
      <c r="AC206" s="28">
        <v>5</v>
      </c>
      <c r="AD206" s="41">
        <f t="shared" si="29"/>
        <v>29.411764705882355</v>
      </c>
      <c r="AE206" s="28">
        <v>4</v>
      </c>
      <c r="AF206" s="28">
        <v>3</v>
      </c>
      <c r="AG206" s="41">
        <f t="shared" si="30"/>
        <v>75</v>
      </c>
      <c r="AH206" s="28">
        <v>0</v>
      </c>
      <c r="AI206" s="30" t="s">
        <v>114</v>
      </c>
      <c r="AJ206" s="26" t="s">
        <v>429</v>
      </c>
      <c r="AK206" s="55" t="s">
        <v>869</v>
      </c>
      <c r="AL206" s="56">
        <v>111</v>
      </c>
      <c r="AM206" s="55">
        <v>45345.137202523147</v>
      </c>
      <c r="AN206" s="55" t="s">
        <v>891</v>
      </c>
      <c r="AO206" s="27">
        <f t="shared" si="31"/>
        <v>233</v>
      </c>
      <c r="AP206" s="27" t="s">
        <v>1019</v>
      </c>
      <c r="AQ206" s="55" t="s">
        <v>872</v>
      </c>
      <c r="AR206" s="55" t="s">
        <v>872</v>
      </c>
      <c r="AS206" s="12"/>
      <c r="AT206" s="12"/>
      <c r="AU206" s="12"/>
      <c r="AV206" s="12"/>
    </row>
    <row r="207" spans="1:48" x14ac:dyDescent="0.25">
      <c r="A207" s="26">
        <v>299</v>
      </c>
      <c r="B207" s="26" t="s">
        <v>688</v>
      </c>
      <c r="C207" s="27" t="s">
        <v>526</v>
      </c>
      <c r="D207" s="26" t="s">
        <v>527</v>
      </c>
      <c r="E207" s="26" t="s">
        <v>521</v>
      </c>
      <c r="F207" s="26" t="s">
        <v>522</v>
      </c>
      <c r="G207" s="30" t="s">
        <v>523</v>
      </c>
      <c r="H207" s="26" t="s">
        <v>277</v>
      </c>
      <c r="I207" s="26" t="s">
        <v>278</v>
      </c>
      <c r="J207" s="26" t="s">
        <v>279</v>
      </c>
      <c r="K207" s="30" t="s">
        <v>958</v>
      </c>
      <c r="L207" s="30" t="s">
        <v>936</v>
      </c>
      <c r="M207" s="28">
        <v>411</v>
      </c>
      <c r="N207" s="28">
        <v>112</v>
      </c>
      <c r="O207" s="29">
        <f t="shared" si="24"/>
        <v>27.250608272506081</v>
      </c>
      <c r="P207" s="28">
        <v>17</v>
      </c>
      <c r="Q207" s="28">
        <v>8</v>
      </c>
      <c r="R207" s="41">
        <f t="shared" si="25"/>
        <v>47.058823529411761</v>
      </c>
      <c r="S207" s="28">
        <v>0</v>
      </c>
      <c r="T207" s="28">
        <v>0</v>
      </c>
      <c r="U207" s="41" t="e">
        <f t="shared" si="26"/>
        <v>#DIV/0!</v>
      </c>
      <c r="V207" s="28">
        <v>38</v>
      </c>
      <c r="W207" s="28">
        <v>4</v>
      </c>
      <c r="X207" s="41">
        <f t="shared" si="27"/>
        <v>10.526315789473683</v>
      </c>
      <c r="Y207" s="28">
        <v>45</v>
      </c>
      <c r="Z207" s="28">
        <v>22</v>
      </c>
      <c r="AA207" s="41">
        <f t="shared" si="28"/>
        <v>48.888888888888886</v>
      </c>
      <c r="AB207" s="28">
        <v>11</v>
      </c>
      <c r="AC207" s="28">
        <v>1</v>
      </c>
      <c r="AD207" s="41">
        <f t="shared" si="29"/>
        <v>9.0909090909090917</v>
      </c>
      <c r="AE207" s="28">
        <v>300</v>
      </c>
      <c r="AF207" s="28">
        <v>77</v>
      </c>
      <c r="AG207" s="41">
        <f t="shared" si="30"/>
        <v>25.666666666666664</v>
      </c>
      <c r="AH207" s="28">
        <v>0</v>
      </c>
      <c r="AI207" s="30" t="s">
        <v>114</v>
      </c>
      <c r="AJ207" s="26" t="s">
        <v>429</v>
      </c>
      <c r="AK207" s="55" t="s">
        <v>890</v>
      </c>
      <c r="AL207" s="56">
        <v>103</v>
      </c>
      <c r="AM207" s="55">
        <v>45350.360029560186</v>
      </c>
      <c r="AN207" s="55" t="s">
        <v>1020</v>
      </c>
      <c r="AO207" s="27">
        <f t="shared" si="31"/>
        <v>299</v>
      </c>
      <c r="AP207" s="27" t="e">
        <v>#N/A</v>
      </c>
      <c r="AQ207" s="55" t="s">
        <v>950</v>
      </c>
      <c r="AR207" s="55" t="s">
        <v>882</v>
      </c>
      <c r="AS207" s="12"/>
      <c r="AT207" s="12"/>
      <c r="AU207" s="12"/>
      <c r="AV207" s="12"/>
    </row>
    <row r="208" spans="1:48" x14ac:dyDescent="0.25">
      <c r="A208" s="26">
        <v>365</v>
      </c>
      <c r="B208" s="26" t="s">
        <v>855</v>
      </c>
      <c r="C208" s="27" t="s">
        <v>528</v>
      </c>
      <c r="D208" s="26" t="s">
        <v>529</v>
      </c>
      <c r="E208" s="26" t="s">
        <v>301</v>
      </c>
      <c r="F208" s="26" t="s">
        <v>302</v>
      </c>
      <c r="G208" s="30" t="s">
        <v>302</v>
      </c>
      <c r="H208" s="26" t="s">
        <v>222</v>
      </c>
      <c r="I208" s="26" t="s">
        <v>223</v>
      </c>
      <c r="J208" s="26" t="s">
        <v>290</v>
      </c>
      <c r="K208" s="30" t="s">
        <v>958</v>
      </c>
      <c r="L208" s="30" t="s">
        <v>937</v>
      </c>
      <c r="M208" s="28">
        <v>16</v>
      </c>
      <c r="N208" s="28">
        <v>16</v>
      </c>
      <c r="O208" s="29">
        <f t="shared" si="24"/>
        <v>100</v>
      </c>
      <c r="P208" s="28">
        <v>2</v>
      </c>
      <c r="Q208" s="28">
        <v>2</v>
      </c>
      <c r="R208" s="41">
        <f t="shared" si="25"/>
        <v>100</v>
      </c>
      <c r="S208" s="28">
        <v>0</v>
      </c>
      <c r="T208" s="28">
        <v>0</v>
      </c>
      <c r="U208" s="41" t="e">
        <f t="shared" si="26"/>
        <v>#DIV/0!</v>
      </c>
      <c r="V208" s="28">
        <v>7</v>
      </c>
      <c r="W208" s="28">
        <v>7</v>
      </c>
      <c r="X208" s="41">
        <f t="shared" si="27"/>
        <v>100</v>
      </c>
      <c r="Y208" s="28">
        <v>7</v>
      </c>
      <c r="Z208" s="28">
        <v>7</v>
      </c>
      <c r="AA208" s="41">
        <f t="shared" si="28"/>
        <v>100</v>
      </c>
      <c r="AB208" s="28">
        <v>0</v>
      </c>
      <c r="AC208" s="28">
        <v>0</v>
      </c>
      <c r="AD208" s="41" t="e">
        <f t="shared" si="29"/>
        <v>#DIV/0!</v>
      </c>
      <c r="AE208" s="28">
        <v>0</v>
      </c>
      <c r="AF208" s="28">
        <v>0</v>
      </c>
      <c r="AG208" s="41" t="e">
        <f t="shared" si="30"/>
        <v>#DIV/0!</v>
      </c>
      <c r="AH208" s="28">
        <v>3</v>
      </c>
      <c r="AI208" s="30" t="s">
        <v>868</v>
      </c>
      <c r="AJ208" s="26" t="s">
        <v>429</v>
      </c>
      <c r="AK208" s="55" t="s">
        <v>890</v>
      </c>
      <c r="AL208" s="56">
        <v>25</v>
      </c>
      <c r="AM208" s="55">
        <v>45355.178459710645</v>
      </c>
      <c r="AN208" s="55" t="s">
        <v>918</v>
      </c>
      <c r="AO208" s="27">
        <f t="shared" si="31"/>
        <v>365</v>
      </c>
      <c r="AP208" s="27" t="s">
        <v>1021</v>
      </c>
      <c r="AQ208" s="55" t="s">
        <v>872</v>
      </c>
      <c r="AR208" s="55" t="s">
        <v>882</v>
      </c>
      <c r="AS208" s="12"/>
      <c r="AT208" s="12"/>
      <c r="AU208" s="12"/>
      <c r="AV208" s="12"/>
    </row>
    <row r="209" spans="1:48" x14ac:dyDescent="0.25">
      <c r="A209" s="26">
        <v>375</v>
      </c>
      <c r="B209" s="26" t="s">
        <v>856</v>
      </c>
      <c r="C209" s="27" t="s">
        <v>530</v>
      </c>
      <c r="D209" s="26" t="s">
        <v>531</v>
      </c>
      <c r="E209" s="26" t="s">
        <v>532</v>
      </c>
      <c r="F209" s="26" t="s">
        <v>533</v>
      </c>
      <c r="G209" s="30" t="s">
        <v>534</v>
      </c>
      <c r="H209" s="26" t="s">
        <v>222</v>
      </c>
      <c r="I209" s="26" t="s">
        <v>223</v>
      </c>
      <c r="J209" s="26" t="s">
        <v>290</v>
      </c>
      <c r="K209" s="30" t="s">
        <v>958</v>
      </c>
      <c r="L209" s="30" t="s">
        <v>937</v>
      </c>
      <c r="M209" s="28">
        <v>26</v>
      </c>
      <c r="N209" s="28">
        <v>16</v>
      </c>
      <c r="O209" s="29">
        <f t="shared" si="24"/>
        <v>61.53846153846154</v>
      </c>
      <c r="P209" s="28">
        <v>0</v>
      </c>
      <c r="Q209" s="28">
        <v>0</v>
      </c>
      <c r="R209" s="41" t="e">
        <f t="shared" si="25"/>
        <v>#DIV/0!</v>
      </c>
      <c r="S209" s="28">
        <v>0</v>
      </c>
      <c r="T209" s="28">
        <v>0</v>
      </c>
      <c r="U209" s="41" t="e">
        <f t="shared" si="26"/>
        <v>#DIV/0!</v>
      </c>
      <c r="V209" s="28">
        <v>15</v>
      </c>
      <c r="W209" s="28">
        <v>9</v>
      </c>
      <c r="X209" s="41">
        <f t="shared" si="27"/>
        <v>60</v>
      </c>
      <c r="Y209" s="28">
        <v>11</v>
      </c>
      <c r="Z209" s="28">
        <v>7</v>
      </c>
      <c r="AA209" s="41">
        <f t="shared" si="28"/>
        <v>63.636363636363633</v>
      </c>
      <c r="AB209" s="28">
        <v>0</v>
      </c>
      <c r="AC209" s="28">
        <v>0</v>
      </c>
      <c r="AD209" s="41" t="e">
        <f t="shared" si="29"/>
        <v>#DIV/0!</v>
      </c>
      <c r="AE209" s="28">
        <v>0</v>
      </c>
      <c r="AF209" s="28">
        <v>0</v>
      </c>
      <c r="AG209" s="41" t="e">
        <f t="shared" si="30"/>
        <v>#DIV/0!</v>
      </c>
      <c r="AH209" s="28">
        <v>0</v>
      </c>
      <c r="AI209" s="30" t="s">
        <v>868</v>
      </c>
      <c r="AJ209" s="26" t="s">
        <v>429</v>
      </c>
      <c r="AK209" s="55" t="s">
        <v>890</v>
      </c>
      <c r="AL209" s="56">
        <v>13</v>
      </c>
      <c r="AM209" s="55">
        <v>45355.21598508102</v>
      </c>
      <c r="AN209" s="55" t="s">
        <v>918</v>
      </c>
      <c r="AO209" s="27">
        <f t="shared" si="31"/>
        <v>375</v>
      </c>
      <c r="AP209" s="27" t="s">
        <v>1021</v>
      </c>
      <c r="AQ209" s="55" t="s">
        <v>872</v>
      </c>
      <c r="AR209" s="55" t="s">
        <v>872</v>
      </c>
      <c r="AS209" s="12"/>
      <c r="AT209" s="12"/>
      <c r="AU209" s="12"/>
      <c r="AV209" s="12"/>
    </row>
    <row r="210" spans="1:48" x14ac:dyDescent="0.25">
      <c r="A210" s="26">
        <v>420</v>
      </c>
      <c r="B210" s="26" t="s">
        <v>857</v>
      </c>
      <c r="C210" s="27" t="s">
        <v>535</v>
      </c>
      <c r="D210" s="26" t="s">
        <v>536</v>
      </c>
      <c r="E210" s="26" t="s">
        <v>301</v>
      </c>
      <c r="F210" s="26" t="s">
        <v>302</v>
      </c>
      <c r="G210" s="30" t="s">
        <v>302</v>
      </c>
      <c r="H210" s="26" t="s">
        <v>222</v>
      </c>
      <c r="I210" s="26" t="s">
        <v>223</v>
      </c>
      <c r="J210" s="26" t="s">
        <v>290</v>
      </c>
      <c r="K210" s="30" t="s">
        <v>958</v>
      </c>
      <c r="L210" s="30" t="s">
        <v>937</v>
      </c>
      <c r="M210" s="28">
        <v>399</v>
      </c>
      <c r="N210" s="28">
        <v>221</v>
      </c>
      <c r="O210" s="29">
        <f t="shared" si="24"/>
        <v>55.388471177944865</v>
      </c>
      <c r="P210" s="28">
        <v>37</v>
      </c>
      <c r="Q210" s="28">
        <v>26</v>
      </c>
      <c r="R210" s="41">
        <f t="shared" si="25"/>
        <v>70.270270270270274</v>
      </c>
      <c r="S210" s="28">
        <v>15</v>
      </c>
      <c r="T210" s="28">
        <v>15</v>
      </c>
      <c r="U210" s="41">
        <f t="shared" si="26"/>
        <v>100</v>
      </c>
      <c r="V210" s="28">
        <v>25</v>
      </c>
      <c r="W210" s="28">
        <v>21</v>
      </c>
      <c r="X210" s="41">
        <f t="shared" si="27"/>
        <v>84</v>
      </c>
      <c r="Y210" s="28">
        <v>159</v>
      </c>
      <c r="Z210" s="28">
        <v>101</v>
      </c>
      <c r="AA210" s="41">
        <f t="shared" si="28"/>
        <v>63.522012578616348</v>
      </c>
      <c r="AB210" s="28">
        <v>66</v>
      </c>
      <c r="AC210" s="28">
        <v>32</v>
      </c>
      <c r="AD210" s="41">
        <f t="shared" si="29"/>
        <v>48.484848484848484</v>
      </c>
      <c r="AE210" s="28">
        <v>97</v>
      </c>
      <c r="AF210" s="28">
        <v>26</v>
      </c>
      <c r="AG210" s="41">
        <f t="shared" si="30"/>
        <v>26.804123711340207</v>
      </c>
      <c r="AH210" s="28">
        <v>4</v>
      </c>
      <c r="AI210" s="30" t="s">
        <v>114</v>
      </c>
      <c r="AJ210" s="26" t="s">
        <v>429</v>
      </c>
      <c r="AK210" s="55" t="s">
        <v>991</v>
      </c>
      <c r="AL210" s="56">
        <v>63</v>
      </c>
      <c r="AM210" s="55">
        <v>45356.177919224538</v>
      </c>
      <c r="AN210" s="55" t="s">
        <v>941</v>
      </c>
      <c r="AO210" s="27">
        <f t="shared" si="31"/>
        <v>420</v>
      </c>
      <c r="AP210" s="27" t="s">
        <v>1022</v>
      </c>
      <c r="AQ210" s="55" t="s">
        <v>950</v>
      </c>
      <c r="AR210" s="55" t="s">
        <v>907</v>
      </c>
      <c r="AS210" s="12"/>
      <c r="AT210" s="12"/>
      <c r="AU210" s="12"/>
      <c r="AV210" s="12"/>
    </row>
    <row r="211" spans="1:48" x14ac:dyDescent="0.25">
      <c r="A211" s="26">
        <v>5</v>
      </c>
      <c r="B211" s="26" t="s">
        <v>858</v>
      </c>
      <c r="C211" s="27" t="s">
        <v>537</v>
      </c>
      <c r="D211" s="26" t="s">
        <v>538</v>
      </c>
      <c r="E211" s="26" t="s">
        <v>301</v>
      </c>
      <c r="F211" s="26" t="s">
        <v>302</v>
      </c>
      <c r="G211" s="30" t="s">
        <v>302</v>
      </c>
      <c r="H211" s="26" t="s">
        <v>222</v>
      </c>
      <c r="I211" s="26" t="s">
        <v>223</v>
      </c>
      <c r="J211" s="26" t="s">
        <v>290</v>
      </c>
      <c r="K211" s="30" t="s">
        <v>960</v>
      </c>
      <c r="L211" s="30" t="s">
        <v>937</v>
      </c>
      <c r="M211" s="28">
        <v>133</v>
      </c>
      <c r="N211" s="28">
        <v>42</v>
      </c>
      <c r="O211" s="29">
        <f t="shared" si="24"/>
        <v>31.578947368421051</v>
      </c>
      <c r="P211" s="28">
        <v>0</v>
      </c>
      <c r="Q211" s="28">
        <v>0</v>
      </c>
      <c r="R211" s="41" t="e">
        <f t="shared" si="25"/>
        <v>#DIV/0!</v>
      </c>
      <c r="S211" s="28">
        <v>0</v>
      </c>
      <c r="T211" s="28">
        <v>0</v>
      </c>
      <c r="U211" s="41" t="e">
        <f t="shared" si="26"/>
        <v>#DIV/0!</v>
      </c>
      <c r="V211" s="28">
        <v>133</v>
      </c>
      <c r="W211" s="28">
        <v>42</v>
      </c>
      <c r="X211" s="41">
        <f t="shared" si="27"/>
        <v>31.578947368421051</v>
      </c>
      <c r="Y211" s="28">
        <v>0</v>
      </c>
      <c r="Z211" s="28">
        <v>0</v>
      </c>
      <c r="AA211" s="41" t="e">
        <f t="shared" si="28"/>
        <v>#DIV/0!</v>
      </c>
      <c r="AB211" s="28">
        <v>0</v>
      </c>
      <c r="AC211" s="28">
        <v>0</v>
      </c>
      <c r="AD211" s="41" t="e">
        <f t="shared" si="29"/>
        <v>#DIV/0!</v>
      </c>
      <c r="AE211" s="28">
        <v>0</v>
      </c>
      <c r="AF211" s="28">
        <v>0</v>
      </c>
      <c r="AG211" s="41" t="e">
        <f t="shared" si="30"/>
        <v>#DIV/0!</v>
      </c>
      <c r="AH211" s="28">
        <v>0</v>
      </c>
      <c r="AI211" s="30" t="s">
        <v>868</v>
      </c>
      <c r="AJ211" s="26" t="s">
        <v>429</v>
      </c>
      <c r="AK211" s="55" t="s">
        <v>869</v>
      </c>
      <c r="AL211" s="56">
        <v>100</v>
      </c>
      <c r="AM211" s="55">
        <v>45236.158260706019</v>
      </c>
      <c r="AN211" s="55" t="s">
        <v>930</v>
      </c>
      <c r="AO211" s="27">
        <f t="shared" si="31"/>
        <v>5</v>
      </c>
      <c r="AP211" s="27" t="s">
        <v>871</v>
      </c>
      <c r="AQ211" s="55" t="s">
        <v>872</v>
      </c>
      <c r="AR211" s="55" t="s">
        <v>872</v>
      </c>
      <c r="AS211" s="12"/>
      <c r="AT211" s="12"/>
      <c r="AU211" s="12"/>
      <c r="AV211" s="12"/>
    </row>
    <row r="212" spans="1:48" x14ac:dyDescent="0.25">
      <c r="A212" s="26">
        <v>44</v>
      </c>
      <c r="B212" s="26" t="s">
        <v>859</v>
      </c>
      <c r="C212" s="27" t="s">
        <v>539</v>
      </c>
      <c r="D212" s="26" t="s">
        <v>540</v>
      </c>
      <c r="E212" s="26" t="s">
        <v>293</v>
      </c>
      <c r="F212" s="26" t="s">
        <v>294</v>
      </c>
      <c r="G212" s="30" t="s">
        <v>295</v>
      </c>
      <c r="H212" s="26" t="s">
        <v>222</v>
      </c>
      <c r="I212" s="26" t="s">
        <v>223</v>
      </c>
      <c r="J212" s="26" t="s">
        <v>290</v>
      </c>
      <c r="K212" s="30" t="s">
        <v>960</v>
      </c>
      <c r="L212" s="30" t="s">
        <v>937</v>
      </c>
      <c r="M212" s="28">
        <v>157</v>
      </c>
      <c r="N212" s="28">
        <v>40</v>
      </c>
      <c r="O212" s="29">
        <f t="shared" si="24"/>
        <v>25.477707006369428</v>
      </c>
      <c r="P212" s="28">
        <v>12</v>
      </c>
      <c r="Q212" s="28">
        <v>4</v>
      </c>
      <c r="R212" s="41">
        <f t="shared" si="25"/>
        <v>33.333333333333329</v>
      </c>
      <c r="S212" s="28">
        <v>0</v>
      </c>
      <c r="T212" s="28">
        <v>0</v>
      </c>
      <c r="U212" s="41" t="e">
        <f t="shared" si="26"/>
        <v>#DIV/0!</v>
      </c>
      <c r="V212" s="28">
        <v>0</v>
      </c>
      <c r="W212" s="28">
        <v>0</v>
      </c>
      <c r="X212" s="41" t="e">
        <f t="shared" si="27"/>
        <v>#DIV/0!</v>
      </c>
      <c r="Y212" s="28">
        <v>32</v>
      </c>
      <c r="Z212" s="28">
        <v>8</v>
      </c>
      <c r="AA212" s="41">
        <f t="shared" si="28"/>
        <v>25</v>
      </c>
      <c r="AB212" s="28">
        <v>40</v>
      </c>
      <c r="AC212" s="28">
        <v>11</v>
      </c>
      <c r="AD212" s="41">
        <f t="shared" si="29"/>
        <v>27.500000000000004</v>
      </c>
      <c r="AE212" s="28">
        <v>73</v>
      </c>
      <c r="AF212" s="28">
        <v>17</v>
      </c>
      <c r="AG212" s="41">
        <f t="shared" si="30"/>
        <v>23.287671232876711</v>
      </c>
      <c r="AH212" s="28">
        <v>0</v>
      </c>
      <c r="AI212" s="30" t="s">
        <v>900</v>
      </c>
      <c r="AJ212" s="26" t="s">
        <v>429</v>
      </c>
      <c r="AK212" s="55" t="s">
        <v>869</v>
      </c>
      <c r="AL212" s="56">
        <v>95</v>
      </c>
      <c r="AM212" s="55">
        <v>45250.226081365741</v>
      </c>
      <c r="AN212" s="55" t="s">
        <v>1023</v>
      </c>
      <c r="AO212" s="27">
        <f t="shared" si="31"/>
        <v>44</v>
      </c>
      <c r="AP212" s="27" t="s">
        <v>1024</v>
      </c>
      <c r="AQ212" s="55" t="s">
        <v>877</v>
      </c>
      <c r="AR212" s="55" t="s">
        <v>882</v>
      </c>
      <c r="AS212" s="12"/>
      <c r="AT212" s="12"/>
      <c r="AU212" s="12"/>
      <c r="AV212" s="12"/>
    </row>
    <row r="213" spans="1:48" x14ac:dyDescent="0.25">
      <c r="A213" s="26">
        <v>230</v>
      </c>
      <c r="B213" s="26" t="s">
        <v>860</v>
      </c>
      <c r="C213" s="27" t="s">
        <v>541</v>
      </c>
      <c r="D213" s="26" t="s">
        <v>542</v>
      </c>
      <c r="E213" s="26" t="s">
        <v>288</v>
      </c>
      <c r="F213" s="26" t="s">
        <v>289</v>
      </c>
      <c r="G213" s="30" t="s">
        <v>289</v>
      </c>
      <c r="H213" s="26" t="s">
        <v>222</v>
      </c>
      <c r="I213" s="26" t="s">
        <v>223</v>
      </c>
      <c r="J213" s="26" t="s">
        <v>290</v>
      </c>
      <c r="K213" s="30" t="s">
        <v>960</v>
      </c>
      <c r="L213" s="30" t="s">
        <v>937</v>
      </c>
      <c r="M213" s="28">
        <v>40</v>
      </c>
      <c r="N213" s="28">
        <v>8</v>
      </c>
      <c r="O213" s="29">
        <f t="shared" si="24"/>
        <v>20</v>
      </c>
      <c r="P213" s="28">
        <v>6</v>
      </c>
      <c r="Q213" s="28">
        <v>3</v>
      </c>
      <c r="R213" s="41">
        <f t="shared" si="25"/>
        <v>50</v>
      </c>
      <c r="S213" s="28">
        <v>0</v>
      </c>
      <c r="T213" s="28">
        <v>0</v>
      </c>
      <c r="U213" s="41" t="e">
        <f t="shared" si="26"/>
        <v>#DIV/0!</v>
      </c>
      <c r="V213" s="28">
        <v>20</v>
      </c>
      <c r="W213" s="28">
        <v>3</v>
      </c>
      <c r="X213" s="41">
        <f t="shared" si="27"/>
        <v>15</v>
      </c>
      <c r="Y213" s="28">
        <v>10</v>
      </c>
      <c r="Z213" s="28">
        <v>1</v>
      </c>
      <c r="AA213" s="41">
        <f t="shared" si="28"/>
        <v>10</v>
      </c>
      <c r="AB213" s="28">
        <v>4</v>
      </c>
      <c r="AC213" s="28">
        <v>1</v>
      </c>
      <c r="AD213" s="41">
        <f t="shared" si="29"/>
        <v>25</v>
      </c>
      <c r="AE213" s="28">
        <v>0</v>
      </c>
      <c r="AF213" s="28">
        <v>0</v>
      </c>
      <c r="AG213" s="41" t="e">
        <f t="shared" si="30"/>
        <v>#DIV/0!</v>
      </c>
      <c r="AH213" s="28" t="s">
        <v>114</v>
      </c>
      <c r="AI213" s="30" t="s">
        <v>868</v>
      </c>
      <c r="AJ213" s="26" t="s">
        <v>429</v>
      </c>
      <c r="AK213" s="55" t="s">
        <v>869</v>
      </c>
      <c r="AL213" s="56">
        <v>50</v>
      </c>
      <c r="AM213" s="55">
        <v>45345.126129351855</v>
      </c>
      <c r="AN213" s="55" t="s">
        <v>1025</v>
      </c>
      <c r="AO213" s="27">
        <f t="shared" si="31"/>
        <v>230</v>
      </c>
      <c r="AP213" s="27" t="s">
        <v>1026</v>
      </c>
      <c r="AQ213" s="55" t="s">
        <v>872</v>
      </c>
      <c r="AR213" s="55" t="s">
        <v>905</v>
      </c>
      <c r="AS213" s="12"/>
      <c r="AT213" s="12"/>
      <c r="AU213" s="12"/>
      <c r="AV213" s="12"/>
    </row>
    <row r="214" spans="1:48" x14ac:dyDescent="0.25">
      <c r="A214" s="26">
        <v>298</v>
      </c>
      <c r="B214" s="26" t="s">
        <v>861</v>
      </c>
      <c r="C214" s="27" t="s">
        <v>543</v>
      </c>
      <c r="D214" s="26" t="s">
        <v>544</v>
      </c>
      <c r="E214" s="26" t="s">
        <v>329</v>
      </c>
      <c r="F214" s="26" t="s">
        <v>330</v>
      </c>
      <c r="G214" s="30" t="s">
        <v>330</v>
      </c>
      <c r="H214" s="26" t="s">
        <v>331</v>
      </c>
      <c r="I214" s="26" t="s">
        <v>332</v>
      </c>
      <c r="J214" s="26" t="s">
        <v>326</v>
      </c>
      <c r="K214" s="30" t="s">
        <v>960</v>
      </c>
      <c r="L214" s="30" t="s">
        <v>942</v>
      </c>
      <c r="M214" s="28">
        <v>138</v>
      </c>
      <c r="N214" s="28">
        <v>116</v>
      </c>
      <c r="O214" s="29">
        <f t="shared" si="24"/>
        <v>84.05797101449275</v>
      </c>
      <c r="P214" s="28">
        <v>65</v>
      </c>
      <c r="Q214" s="28">
        <v>45</v>
      </c>
      <c r="R214" s="41">
        <f t="shared" si="25"/>
        <v>69.230769230769226</v>
      </c>
      <c r="S214" s="28">
        <v>0</v>
      </c>
      <c r="T214" s="28">
        <v>0</v>
      </c>
      <c r="U214" s="41" t="e">
        <f t="shared" si="26"/>
        <v>#DIV/0!</v>
      </c>
      <c r="V214" s="28">
        <v>0</v>
      </c>
      <c r="W214" s="28">
        <v>0</v>
      </c>
      <c r="X214" s="41" t="e">
        <f t="shared" si="27"/>
        <v>#DIV/0!</v>
      </c>
      <c r="Y214" s="28">
        <v>10</v>
      </c>
      <c r="Z214" s="28">
        <v>10</v>
      </c>
      <c r="AA214" s="41">
        <f t="shared" si="28"/>
        <v>100</v>
      </c>
      <c r="AB214" s="28">
        <v>0</v>
      </c>
      <c r="AC214" s="28">
        <v>0</v>
      </c>
      <c r="AD214" s="41" t="e">
        <f t="shared" si="29"/>
        <v>#DIV/0!</v>
      </c>
      <c r="AE214" s="28">
        <v>63</v>
      </c>
      <c r="AF214" s="28">
        <v>61</v>
      </c>
      <c r="AG214" s="41">
        <f t="shared" si="30"/>
        <v>96.825396825396822</v>
      </c>
      <c r="AH214" s="28" t="s">
        <v>114</v>
      </c>
      <c r="AI214" s="30" t="s">
        <v>868</v>
      </c>
      <c r="AJ214" s="26" t="s">
        <v>429</v>
      </c>
      <c r="AK214" s="55" t="s">
        <v>869</v>
      </c>
      <c r="AL214" s="56">
        <v>63</v>
      </c>
      <c r="AM214" s="55">
        <v>45350.347017962966</v>
      </c>
      <c r="AN214" s="55" t="s">
        <v>901</v>
      </c>
      <c r="AO214" s="27">
        <f t="shared" si="31"/>
        <v>298</v>
      </c>
      <c r="AP214" s="27" t="s">
        <v>1027</v>
      </c>
      <c r="AQ214" s="55" t="s">
        <v>886</v>
      </c>
      <c r="AR214" s="55" t="s">
        <v>886</v>
      </c>
      <c r="AS214" s="12"/>
      <c r="AT214" s="12"/>
      <c r="AU214" s="12"/>
      <c r="AV214" s="12"/>
    </row>
    <row r="215" spans="1:48" x14ac:dyDescent="0.25">
      <c r="A215" s="26">
        <v>123</v>
      </c>
      <c r="B215" s="26" t="s">
        <v>862</v>
      </c>
      <c r="C215" s="27" t="s">
        <v>545</v>
      </c>
      <c r="D215" s="26" t="s">
        <v>546</v>
      </c>
      <c r="E215" s="26" t="s">
        <v>321</v>
      </c>
      <c r="F215" s="26" t="s">
        <v>322</v>
      </c>
      <c r="G215" s="30" t="s">
        <v>323</v>
      </c>
      <c r="H215" s="26" t="s">
        <v>324</v>
      </c>
      <c r="I215" s="26" t="s">
        <v>325</v>
      </c>
      <c r="J215" s="26" t="s">
        <v>326</v>
      </c>
      <c r="K215" s="30" t="s">
        <v>886</v>
      </c>
      <c r="L215" s="30" t="s">
        <v>889</v>
      </c>
      <c r="M215" s="28">
        <v>61</v>
      </c>
      <c r="N215" s="28">
        <v>25</v>
      </c>
      <c r="O215" s="29">
        <f t="shared" si="24"/>
        <v>40.983606557377051</v>
      </c>
      <c r="P215" s="28">
        <v>2</v>
      </c>
      <c r="Q215" s="28">
        <v>2</v>
      </c>
      <c r="R215" s="41">
        <f t="shared" si="25"/>
        <v>100</v>
      </c>
      <c r="S215" s="28">
        <v>0</v>
      </c>
      <c r="T215" s="28">
        <v>0</v>
      </c>
      <c r="U215" s="41" t="e">
        <f t="shared" si="26"/>
        <v>#DIV/0!</v>
      </c>
      <c r="V215" s="28">
        <v>9</v>
      </c>
      <c r="W215" s="28">
        <v>0</v>
      </c>
      <c r="X215" s="41">
        <f t="shared" si="27"/>
        <v>0</v>
      </c>
      <c r="Y215" s="28">
        <v>9</v>
      </c>
      <c r="Z215" s="28">
        <v>8</v>
      </c>
      <c r="AA215" s="41">
        <f t="shared" si="28"/>
        <v>88.888888888888886</v>
      </c>
      <c r="AB215" s="28">
        <v>11</v>
      </c>
      <c r="AC215" s="28">
        <v>5</v>
      </c>
      <c r="AD215" s="41">
        <f t="shared" si="29"/>
        <v>45.454545454545453</v>
      </c>
      <c r="AE215" s="28">
        <v>30</v>
      </c>
      <c r="AF215" s="28">
        <v>10</v>
      </c>
      <c r="AG215" s="41">
        <f t="shared" si="30"/>
        <v>33.333333333333329</v>
      </c>
      <c r="AH215" s="28">
        <v>0</v>
      </c>
      <c r="AI215" s="30" t="s">
        <v>868</v>
      </c>
      <c r="AJ215" s="26" t="s">
        <v>429</v>
      </c>
      <c r="AK215" s="55" t="s">
        <v>869</v>
      </c>
      <c r="AL215" s="56">
        <v>44</v>
      </c>
      <c r="AM215" s="55">
        <v>45267.381469525462</v>
      </c>
      <c r="AN215" s="55" t="s">
        <v>927</v>
      </c>
      <c r="AO215" s="27">
        <f t="shared" si="31"/>
        <v>123</v>
      </c>
      <c r="AP215" s="27" t="s">
        <v>1028</v>
      </c>
      <c r="AQ215" s="55" t="s">
        <v>872</v>
      </c>
      <c r="AR215" s="55" t="s">
        <v>872</v>
      </c>
      <c r="AS215" s="12"/>
      <c r="AT215" s="12"/>
      <c r="AU215" s="12"/>
      <c r="AV215" s="12"/>
    </row>
    <row r="216" spans="1:48" x14ac:dyDescent="0.25">
      <c r="A216" s="26">
        <v>286</v>
      </c>
      <c r="B216" s="26" t="s">
        <v>863</v>
      </c>
      <c r="C216" s="27" t="s">
        <v>547</v>
      </c>
      <c r="D216" s="26" t="s">
        <v>548</v>
      </c>
      <c r="E216" s="26" t="s">
        <v>329</v>
      </c>
      <c r="F216" s="26" t="s">
        <v>330</v>
      </c>
      <c r="G216" s="30" t="s">
        <v>330</v>
      </c>
      <c r="H216" s="26" t="s">
        <v>331</v>
      </c>
      <c r="I216" s="26" t="s">
        <v>332</v>
      </c>
      <c r="J216" s="26" t="s">
        <v>326</v>
      </c>
      <c r="K216" s="30" t="s">
        <v>886</v>
      </c>
      <c r="L216" s="30" t="s">
        <v>942</v>
      </c>
      <c r="M216" s="28">
        <v>100</v>
      </c>
      <c r="N216" s="28">
        <v>12</v>
      </c>
      <c r="O216" s="29">
        <f t="shared" si="24"/>
        <v>12</v>
      </c>
      <c r="P216" s="28">
        <v>4</v>
      </c>
      <c r="Q216" s="28">
        <v>2</v>
      </c>
      <c r="R216" s="41">
        <f t="shared" si="25"/>
        <v>50</v>
      </c>
      <c r="S216" s="28">
        <v>0</v>
      </c>
      <c r="T216" s="28">
        <v>0</v>
      </c>
      <c r="U216" s="41" t="e">
        <f t="shared" si="26"/>
        <v>#DIV/0!</v>
      </c>
      <c r="V216" s="28">
        <v>0</v>
      </c>
      <c r="W216" s="28">
        <v>0</v>
      </c>
      <c r="X216" s="41" t="e">
        <f t="shared" si="27"/>
        <v>#DIV/0!</v>
      </c>
      <c r="Y216" s="28">
        <v>21</v>
      </c>
      <c r="Z216" s="28">
        <v>2</v>
      </c>
      <c r="AA216" s="41">
        <f t="shared" si="28"/>
        <v>9.5238095238095237</v>
      </c>
      <c r="AB216" s="28">
        <v>18</v>
      </c>
      <c r="AC216" s="28">
        <v>4</v>
      </c>
      <c r="AD216" s="41">
        <f t="shared" si="29"/>
        <v>22.222222222222221</v>
      </c>
      <c r="AE216" s="28">
        <v>57</v>
      </c>
      <c r="AF216" s="28">
        <v>4</v>
      </c>
      <c r="AG216" s="41">
        <f t="shared" si="30"/>
        <v>7.0175438596491224</v>
      </c>
      <c r="AH216" s="28">
        <v>0</v>
      </c>
      <c r="AI216" s="30" t="s">
        <v>868</v>
      </c>
      <c r="AJ216" s="26" t="s">
        <v>429</v>
      </c>
      <c r="AK216" s="55" t="s">
        <v>869</v>
      </c>
      <c r="AL216" s="56">
        <v>70</v>
      </c>
      <c r="AM216" s="55">
        <v>45349.110173356479</v>
      </c>
      <c r="AN216" s="55" t="s">
        <v>870</v>
      </c>
      <c r="AO216" s="27">
        <f t="shared" si="31"/>
        <v>286</v>
      </c>
      <c r="AP216" s="27" t="s">
        <v>1029</v>
      </c>
      <c r="AQ216" s="55" t="s">
        <v>872</v>
      </c>
      <c r="AR216" s="55" t="s">
        <v>882</v>
      </c>
      <c r="AS216" s="12"/>
      <c r="AT216" s="12"/>
      <c r="AU216" s="12"/>
      <c r="AV216" s="12"/>
    </row>
    <row r="217" spans="1:48" x14ac:dyDescent="0.25">
      <c r="A217" s="26">
        <v>105</v>
      </c>
      <c r="B217" s="26" t="s">
        <v>864</v>
      </c>
      <c r="C217" s="27" t="s">
        <v>549</v>
      </c>
      <c r="D217" s="26" t="s">
        <v>550</v>
      </c>
      <c r="E217" s="26" t="s">
        <v>335</v>
      </c>
      <c r="F217" s="26" t="s">
        <v>336</v>
      </c>
      <c r="G217" s="30" t="s">
        <v>336</v>
      </c>
      <c r="H217" s="26" t="s">
        <v>331</v>
      </c>
      <c r="I217" s="26" t="s">
        <v>332</v>
      </c>
      <c r="J217" s="26" t="s">
        <v>326</v>
      </c>
      <c r="K217" s="30" t="s">
        <v>979</v>
      </c>
      <c r="L217" s="30" t="s">
        <v>942</v>
      </c>
      <c r="M217" s="28">
        <v>16</v>
      </c>
      <c r="N217" s="28">
        <v>1</v>
      </c>
      <c r="O217" s="29">
        <f t="shared" si="24"/>
        <v>6.25</v>
      </c>
      <c r="P217" s="28">
        <v>1</v>
      </c>
      <c r="Q217" s="28">
        <v>0</v>
      </c>
      <c r="R217" s="41">
        <f t="shared" si="25"/>
        <v>0</v>
      </c>
      <c r="S217" s="28">
        <v>0</v>
      </c>
      <c r="T217" s="28">
        <v>0</v>
      </c>
      <c r="U217" s="41" t="e">
        <f t="shared" si="26"/>
        <v>#DIV/0!</v>
      </c>
      <c r="V217" s="28">
        <v>15</v>
      </c>
      <c r="W217" s="28">
        <v>1</v>
      </c>
      <c r="X217" s="41">
        <f t="shared" si="27"/>
        <v>6.666666666666667</v>
      </c>
      <c r="Y217" s="28">
        <v>0</v>
      </c>
      <c r="Z217" s="28">
        <v>0</v>
      </c>
      <c r="AA217" s="41" t="e">
        <f t="shared" si="28"/>
        <v>#DIV/0!</v>
      </c>
      <c r="AB217" s="28">
        <v>0</v>
      </c>
      <c r="AC217" s="28">
        <v>0</v>
      </c>
      <c r="AD217" s="41" t="e">
        <f t="shared" si="29"/>
        <v>#DIV/0!</v>
      </c>
      <c r="AE217" s="28">
        <v>0</v>
      </c>
      <c r="AF217" s="28">
        <v>0</v>
      </c>
      <c r="AG217" s="41" t="e">
        <f t="shared" si="30"/>
        <v>#DIV/0!</v>
      </c>
      <c r="AH217" s="28">
        <v>0</v>
      </c>
      <c r="AI217" s="30" t="s">
        <v>868</v>
      </c>
      <c r="AJ217" s="26" t="s">
        <v>429</v>
      </c>
      <c r="AK217" s="55" t="s">
        <v>890</v>
      </c>
      <c r="AL217" s="56">
        <v>8</v>
      </c>
      <c r="AM217" s="55">
        <v>45266.406716180558</v>
      </c>
      <c r="AN217" s="55" t="s">
        <v>939</v>
      </c>
      <c r="AO217" s="27">
        <f t="shared" si="31"/>
        <v>105</v>
      </c>
      <c r="AP217" s="27" t="s">
        <v>1030</v>
      </c>
      <c r="AQ217" s="55" t="s">
        <v>872</v>
      </c>
      <c r="AR217" s="55" t="s">
        <v>872</v>
      </c>
      <c r="AS217" s="12"/>
      <c r="AT217" s="12"/>
      <c r="AU217" s="12"/>
      <c r="AV217" s="12"/>
    </row>
    <row r="218" spans="1:48" x14ac:dyDescent="0.25">
      <c r="A218" s="26">
        <v>245</v>
      </c>
      <c r="B218" s="26" t="s">
        <v>865</v>
      </c>
      <c r="C218" s="27" t="s">
        <v>551</v>
      </c>
      <c r="D218" s="26" t="s">
        <v>552</v>
      </c>
      <c r="E218" s="26" t="s">
        <v>335</v>
      </c>
      <c r="F218" s="26" t="s">
        <v>336</v>
      </c>
      <c r="G218" s="30" t="s">
        <v>336</v>
      </c>
      <c r="H218" s="26" t="s">
        <v>331</v>
      </c>
      <c r="I218" s="26" t="s">
        <v>332</v>
      </c>
      <c r="J218" s="26" t="s">
        <v>326</v>
      </c>
      <c r="K218" s="30" t="s">
        <v>960</v>
      </c>
      <c r="L218" s="30" t="s">
        <v>942</v>
      </c>
      <c r="M218" s="28">
        <v>64</v>
      </c>
      <c r="N218" s="28">
        <v>1</v>
      </c>
      <c r="O218" s="29">
        <f t="shared" si="24"/>
        <v>1.5625</v>
      </c>
      <c r="P218" s="28">
        <v>4</v>
      </c>
      <c r="Q218" s="28">
        <v>1</v>
      </c>
      <c r="R218" s="41">
        <f t="shared" si="25"/>
        <v>25</v>
      </c>
      <c r="S218" s="28">
        <v>0</v>
      </c>
      <c r="T218" s="28">
        <v>0</v>
      </c>
      <c r="U218" s="41" t="e">
        <f t="shared" si="26"/>
        <v>#DIV/0!</v>
      </c>
      <c r="V218" s="28">
        <v>17</v>
      </c>
      <c r="W218" s="28">
        <v>0</v>
      </c>
      <c r="X218" s="41">
        <f t="shared" si="27"/>
        <v>0</v>
      </c>
      <c r="Y218" s="28">
        <v>5</v>
      </c>
      <c r="Z218" s="28">
        <v>0</v>
      </c>
      <c r="AA218" s="41">
        <f t="shared" si="28"/>
        <v>0</v>
      </c>
      <c r="AB218" s="28">
        <v>12</v>
      </c>
      <c r="AC218" s="28">
        <v>0</v>
      </c>
      <c r="AD218" s="41">
        <f t="shared" si="29"/>
        <v>0</v>
      </c>
      <c r="AE218" s="28">
        <v>26</v>
      </c>
      <c r="AF218" s="28">
        <v>0</v>
      </c>
      <c r="AG218" s="41">
        <f t="shared" si="30"/>
        <v>0</v>
      </c>
      <c r="AH218" s="28">
        <v>0</v>
      </c>
      <c r="AI218" s="30" t="s">
        <v>868</v>
      </c>
      <c r="AJ218" s="26" t="s">
        <v>429</v>
      </c>
      <c r="AK218" s="55" t="s">
        <v>869</v>
      </c>
      <c r="AL218" s="56">
        <v>33</v>
      </c>
      <c r="AM218" s="55">
        <v>45345.424504803239</v>
      </c>
      <c r="AN218" s="55" t="s">
        <v>891</v>
      </c>
      <c r="AO218" s="27">
        <f t="shared" si="31"/>
        <v>245</v>
      </c>
      <c r="AP218" s="27" t="s">
        <v>1031</v>
      </c>
      <c r="AQ218" s="55" t="s">
        <v>872</v>
      </c>
      <c r="AR218" s="55" t="s">
        <v>872</v>
      </c>
      <c r="AS218" s="12"/>
      <c r="AT218" s="12"/>
      <c r="AU218" s="12"/>
      <c r="AV218" s="12"/>
    </row>
    <row r="219" spans="1:48" x14ac:dyDescent="0.25">
      <c r="G219" s="6"/>
      <c r="K219" s="6"/>
      <c r="L219" s="6"/>
      <c r="M219" s="7"/>
      <c r="N219" s="7"/>
      <c r="O219" s="8"/>
      <c r="P219" s="7"/>
      <c r="Q219" s="7"/>
      <c r="R219" s="9"/>
      <c r="S219" s="7"/>
      <c r="T219" s="7"/>
      <c r="U219" s="9"/>
      <c r="V219" s="7"/>
      <c r="W219" s="7"/>
      <c r="X219" s="9"/>
      <c r="Y219" s="7"/>
      <c r="Z219" s="7"/>
      <c r="AA219" s="9"/>
      <c r="AB219" s="7"/>
      <c r="AC219" s="7"/>
      <c r="AD219" s="9"/>
      <c r="AE219" s="7"/>
      <c r="AF219" s="7"/>
      <c r="AG219" s="9"/>
      <c r="AH219" s="7"/>
      <c r="AI219" s="6"/>
      <c r="AK219" s="10"/>
      <c r="AL219" s="11"/>
      <c r="AM219" s="10"/>
      <c r="AN219" s="10"/>
      <c r="AQ219" s="10"/>
      <c r="AR219" s="10"/>
      <c r="AS219" s="10"/>
      <c r="AT219" s="10"/>
      <c r="AU219" s="10"/>
      <c r="AV219" s="10"/>
    </row>
    <row r="220" spans="1:48" x14ac:dyDescent="0.25">
      <c r="G220" s="6"/>
      <c r="K220" s="6"/>
      <c r="L220" s="6"/>
      <c r="M220" s="7"/>
      <c r="N220" s="7"/>
      <c r="O220" s="8"/>
      <c r="P220" s="7"/>
      <c r="Q220" s="7"/>
      <c r="R220" s="9"/>
      <c r="S220" s="7"/>
      <c r="T220" s="7"/>
      <c r="U220" s="9"/>
      <c r="V220" s="7"/>
      <c r="W220" s="7"/>
      <c r="X220" s="9"/>
      <c r="Y220" s="7"/>
      <c r="Z220" s="7"/>
      <c r="AA220" s="9"/>
      <c r="AB220" s="7"/>
      <c r="AC220" s="7"/>
      <c r="AD220" s="9"/>
      <c r="AE220" s="7"/>
      <c r="AF220" s="7"/>
      <c r="AG220" s="9"/>
      <c r="AH220" s="7"/>
      <c r="AI220" s="6"/>
      <c r="AK220" s="10"/>
      <c r="AL220" s="11"/>
      <c r="AM220" s="10"/>
      <c r="AN220" s="10"/>
      <c r="AQ220" s="10"/>
      <c r="AR220" s="10"/>
      <c r="AS220" s="10"/>
      <c r="AT220" s="10"/>
      <c r="AU220" s="10"/>
      <c r="AV220" s="10"/>
    </row>
    <row r="221" spans="1:48" x14ac:dyDescent="0.25">
      <c r="G221" s="6"/>
      <c r="K221" s="6"/>
      <c r="L221" s="6"/>
      <c r="M221" s="7"/>
      <c r="N221" s="7"/>
      <c r="O221" s="8"/>
      <c r="P221" s="7"/>
      <c r="Q221" s="7"/>
      <c r="R221" s="9"/>
      <c r="S221" s="7"/>
      <c r="T221" s="7"/>
      <c r="U221" s="9"/>
      <c r="V221" s="7"/>
      <c r="W221" s="7"/>
      <c r="X221" s="9"/>
      <c r="Y221" s="7"/>
      <c r="Z221" s="7"/>
      <c r="AA221" s="9"/>
      <c r="AB221" s="7"/>
      <c r="AC221" s="7"/>
      <c r="AD221" s="9"/>
      <c r="AE221" s="7"/>
      <c r="AF221" s="7"/>
      <c r="AG221" s="9"/>
      <c r="AH221" s="7"/>
      <c r="AI221" s="6"/>
      <c r="AK221" s="10"/>
      <c r="AL221" s="11"/>
      <c r="AM221" s="10"/>
      <c r="AN221" s="10"/>
      <c r="AQ221" s="10"/>
      <c r="AR221" s="10"/>
      <c r="AS221" s="10"/>
      <c r="AT221" s="10"/>
      <c r="AU221" s="10"/>
      <c r="AV221" s="10"/>
    </row>
    <row r="222" spans="1:48" x14ac:dyDescent="0.25">
      <c r="G222" s="6"/>
    </row>
    <row r="223" spans="1:48" x14ac:dyDescent="0.25">
      <c r="G223" s="6"/>
      <c r="J223" s="67" t="s">
        <v>553</v>
      </c>
      <c r="K223" s="18" t="s">
        <v>9</v>
      </c>
      <c r="L223" s="67" t="s">
        <v>554</v>
      </c>
      <c r="M223" s="67" t="s">
        <v>11</v>
      </c>
      <c r="N223" s="67" t="s">
        <v>12</v>
      </c>
      <c r="O223" s="3" t="s">
        <v>555</v>
      </c>
      <c r="P223" s="67" t="s">
        <v>14</v>
      </c>
      <c r="Q223" s="67" t="s">
        <v>15</v>
      </c>
      <c r="R223" s="3" t="s">
        <v>16</v>
      </c>
      <c r="S223" s="67" t="s">
        <v>17</v>
      </c>
      <c r="T223" s="67" t="s">
        <v>18</v>
      </c>
      <c r="U223" s="3" t="s">
        <v>19</v>
      </c>
      <c r="V223" s="67" t="s">
        <v>20</v>
      </c>
      <c r="W223" s="67" t="s">
        <v>21</v>
      </c>
      <c r="X223" s="3" t="s">
        <v>22</v>
      </c>
      <c r="Y223" s="67" t="s">
        <v>23</v>
      </c>
      <c r="Z223" s="18" t="s">
        <v>24</v>
      </c>
      <c r="AA223" s="3" t="s">
        <v>25</v>
      </c>
      <c r="AB223" s="67" t="s">
        <v>26</v>
      </c>
      <c r="AC223" s="67" t="s">
        <v>27</v>
      </c>
      <c r="AD223" s="3" t="s">
        <v>28</v>
      </c>
      <c r="AE223" s="67" t="s">
        <v>29</v>
      </c>
      <c r="AF223" s="67" t="s">
        <v>30</v>
      </c>
      <c r="AG223" s="3" t="s">
        <v>31</v>
      </c>
      <c r="AH223" s="18" t="s">
        <v>32</v>
      </c>
      <c r="AI223" s="33" t="s">
        <v>556</v>
      </c>
      <c r="AJ223" s="33" t="s">
        <v>557</v>
      </c>
      <c r="AK223" s="33" t="s">
        <v>558</v>
      </c>
      <c r="AL223" s="33" t="s">
        <v>559</v>
      </c>
      <c r="AM223" s="33" t="s">
        <v>560</v>
      </c>
      <c r="AN223" s="33" t="s">
        <v>561</v>
      </c>
      <c r="AO223" s="33" t="s">
        <v>562</v>
      </c>
      <c r="AP223" s="33" t="s">
        <v>563</v>
      </c>
      <c r="AQ223" s="33" t="s">
        <v>564</v>
      </c>
      <c r="AR223" s="33" t="s">
        <v>565</v>
      </c>
    </row>
    <row r="224" spans="1:48" x14ac:dyDescent="0.25">
      <c r="G224" s="6"/>
      <c r="J224" s="34">
        <f>COUNTA(J2:J8)</f>
        <v>7</v>
      </c>
      <c r="K224" s="100" t="s">
        <v>566</v>
      </c>
      <c r="L224" s="33" t="s">
        <v>50</v>
      </c>
      <c r="M224" s="34">
        <f>SUM(M2:M8)</f>
        <v>1256</v>
      </c>
      <c r="N224" s="34">
        <f>SUM(N2:N8)</f>
        <v>379</v>
      </c>
      <c r="O224" s="41">
        <f t="shared" ref="O224:O238" si="32">N224/M224*100</f>
        <v>30.17515923566879</v>
      </c>
      <c r="P224" s="34">
        <f>SUM(P2:P8)</f>
        <v>105</v>
      </c>
      <c r="Q224" s="34">
        <f>SUM(Q2:Q8)</f>
        <v>42</v>
      </c>
      <c r="R224" s="41">
        <f t="shared" ref="R224:R238" si="33">Q224/P224*100</f>
        <v>40</v>
      </c>
      <c r="S224" s="34">
        <f>SUM(S2:S8)</f>
        <v>40</v>
      </c>
      <c r="T224" s="34">
        <f>SUM(T2:T8)</f>
        <v>10</v>
      </c>
      <c r="U224" s="41">
        <f t="shared" ref="U224:U238" si="34">T224/S224*100</f>
        <v>25</v>
      </c>
      <c r="V224" s="34">
        <f>SUM(V2:V8)</f>
        <v>99</v>
      </c>
      <c r="W224" s="34">
        <f>SUM(W2:W8)</f>
        <v>53</v>
      </c>
      <c r="X224" s="41">
        <f t="shared" ref="X224:X238" si="35">W224/V224*100</f>
        <v>53.535353535353536</v>
      </c>
      <c r="Y224" s="34">
        <f>SUM(Y2:Y8)</f>
        <v>392</v>
      </c>
      <c r="Z224" s="34">
        <f>SUM(Z2:Z8)</f>
        <v>117</v>
      </c>
      <c r="AA224" s="41">
        <f t="shared" ref="AA224:AA238" si="36">Z224/Y224*100</f>
        <v>29.846938775510207</v>
      </c>
      <c r="AB224" s="34">
        <f>SUM(AB2:AB8)</f>
        <v>161</v>
      </c>
      <c r="AC224" s="34">
        <f>SUM(AC2:AC8)</f>
        <v>56</v>
      </c>
      <c r="AD224" s="41">
        <f t="shared" ref="AD224:AD238" si="37">AC224/AB224*100</f>
        <v>34.782608695652172</v>
      </c>
      <c r="AE224" s="34">
        <f>SUM(AE2:AE8)</f>
        <v>459</v>
      </c>
      <c r="AF224" s="34">
        <f>SUM(AF2:AF8)</f>
        <v>101</v>
      </c>
      <c r="AG224" s="41">
        <f t="shared" ref="AG224:AG238" si="38">AF224/AE224*100</f>
        <v>22.004357298474943</v>
      </c>
      <c r="AH224" s="34">
        <f>SUM(AH2:AH8)</f>
        <v>35</v>
      </c>
      <c r="AI224" s="101">
        <f>O224/100</f>
        <v>0.30175159235668791</v>
      </c>
      <c r="AJ224" s="33">
        <v>0.95</v>
      </c>
      <c r="AK224" s="33">
        <f t="shared" ref="AK224:AK238" si="39">1-AJ224</f>
        <v>5.0000000000000044E-2</v>
      </c>
      <c r="AL224" s="33">
        <f t="shared" ref="AL224:AL238" si="40">AK224/2</f>
        <v>2.5000000000000022E-2</v>
      </c>
      <c r="AM224" s="33">
        <f t="shared" ref="AM224:AM238" si="41">NORMSINV(1-AL224)</f>
        <v>1.9599639845400536</v>
      </c>
      <c r="AN224" s="33">
        <f t="shared" ref="AN224:AN238" si="42">SQRT(AI224*(1-AI224)/J224)</f>
        <v>0.17349251481049599</v>
      </c>
      <c r="AO224" s="33">
        <f t="shared" ref="AO224:AO238" si="43">AM224*AN224</f>
        <v>0.34003908061585397</v>
      </c>
      <c r="AP224" s="101">
        <f t="shared" ref="AP224:AP238" si="44">(AI224-AO224)*100</f>
        <v>-3.8287488259166058</v>
      </c>
      <c r="AQ224" s="101">
        <f t="shared" ref="AQ224:AQ238" si="45">(AI224+AO224)*100</f>
        <v>64.179067297254193</v>
      </c>
      <c r="AR224" s="101">
        <f t="shared" ref="AR224:AR238" si="46">AO224*100</f>
        <v>34.003908061585399</v>
      </c>
    </row>
    <row r="225" spans="1:49" s="5" customFormat="1" x14ac:dyDescent="0.25">
      <c r="A225" s="4"/>
      <c r="B225" s="4"/>
      <c r="D225" s="4"/>
      <c r="E225" s="4"/>
      <c r="F225" s="4"/>
      <c r="G225" s="4"/>
      <c r="H225" s="4"/>
      <c r="I225" s="4"/>
      <c r="J225" s="34">
        <f>COUNTA(J9:J27)</f>
        <v>19</v>
      </c>
      <c r="K225" s="100" t="s">
        <v>566</v>
      </c>
      <c r="L225" s="33" t="s">
        <v>85</v>
      </c>
      <c r="M225" s="34">
        <f>SUM(M9:M27)</f>
        <v>2186</v>
      </c>
      <c r="N225" s="34">
        <f>SUM(N9:N27)</f>
        <v>941</v>
      </c>
      <c r="O225" s="41">
        <f t="shared" si="32"/>
        <v>43.046660567246107</v>
      </c>
      <c r="P225" s="34">
        <f>SUM(P9:P27)</f>
        <v>142</v>
      </c>
      <c r="Q225" s="34">
        <f>SUM(Q9:Q27)</f>
        <v>51</v>
      </c>
      <c r="R225" s="41">
        <f t="shared" si="33"/>
        <v>35.91549295774648</v>
      </c>
      <c r="S225" s="34">
        <f>SUM(S9:S27)</f>
        <v>68</v>
      </c>
      <c r="T225" s="34">
        <f>SUM(T9:T27)</f>
        <v>47</v>
      </c>
      <c r="U225" s="41">
        <f t="shared" si="34"/>
        <v>69.117647058823522</v>
      </c>
      <c r="V225" s="34">
        <f>SUM(V9:V27)</f>
        <v>146</v>
      </c>
      <c r="W225" s="34">
        <f>SUM(W9:W27)</f>
        <v>71</v>
      </c>
      <c r="X225" s="41">
        <f t="shared" si="35"/>
        <v>48.630136986301373</v>
      </c>
      <c r="Y225" s="34">
        <f>SUM(Y9:Y27)</f>
        <v>821</v>
      </c>
      <c r="Z225" s="34">
        <f>SUM(Z9:Z27)</f>
        <v>355</v>
      </c>
      <c r="AA225" s="41">
        <f t="shared" si="36"/>
        <v>43.239951278928132</v>
      </c>
      <c r="AB225" s="34">
        <f>SUM(AB9:AB27)</f>
        <v>349</v>
      </c>
      <c r="AC225" s="34">
        <f>SUM(AC9:AC27)</f>
        <v>151</v>
      </c>
      <c r="AD225" s="41">
        <f t="shared" si="37"/>
        <v>43.266475644699142</v>
      </c>
      <c r="AE225" s="34">
        <f>SUM(AE9:AE27)</f>
        <v>660</v>
      </c>
      <c r="AF225" s="34">
        <f>SUM(AF9:AF27)</f>
        <v>266</v>
      </c>
      <c r="AG225" s="41">
        <f t="shared" si="38"/>
        <v>40.303030303030305</v>
      </c>
      <c r="AH225" s="34">
        <f>SUM(AH9:AH27)</f>
        <v>43</v>
      </c>
      <c r="AI225" s="101">
        <f t="shared" ref="AI225:AI238" si="47">O225/100</f>
        <v>0.43046660567246109</v>
      </c>
      <c r="AJ225" s="33">
        <v>0.95</v>
      </c>
      <c r="AK225" s="33">
        <f t="shared" si="39"/>
        <v>5.0000000000000044E-2</v>
      </c>
      <c r="AL225" s="33">
        <f t="shared" si="40"/>
        <v>2.5000000000000022E-2</v>
      </c>
      <c r="AM225" s="33">
        <f t="shared" si="41"/>
        <v>1.9599639845400536</v>
      </c>
      <c r="AN225" s="33">
        <f t="shared" si="42"/>
        <v>0.11359325106742894</v>
      </c>
      <c r="AO225" s="33">
        <f t="shared" si="43"/>
        <v>0.22263868097897674</v>
      </c>
      <c r="AP225" s="101">
        <f t="shared" si="44"/>
        <v>20.782792469348436</v>
      </c>
      <c r="AQ225" s="101">
        <f t="shared" si="45"/>
        <v>65.310528665143792</v>
      </c>
      <c r="AR225" s="101">
        <f t="shared" si="46"/>
        <v>22.263868097897674</v>
      </c>
      <c r="AW225" s="12"/>
    </row>
    <row r="226" spans="1:49" s="5" customFormat="1" x14ac:dyDescent="0.25">
      <c r="J226" s="34">
        <f>COUNTA(J28:J94)</f>
        <v>67</v>
      </c>
      <c r="K226" s="100" t="s">
        <v>566</v>
      </c>
      <c r="L226" s="33" t="s">
        <v>135</v>
      </c>
      <c r="M226" s="34">
        <f>SUM(M28:M94)</f>
        <v>2304</v>
      </c>
      <c r="N226" s="34">
        <f>SUM(N28:N94)</f>
        <v>1229</v>
      </c>
      <c r="O226" s="41">
        <f t="shared" si="32"/>
        <v>53.342013888888886</v>
      </c>
      <c r="P226" s="34">
        <f>SUM(P28:P94)</f>
        <v>115</v>
      </c>
      <c r="Q226" s="34">
        <f>SUM(Q28:Q94)</f>
        <v>81</v>
      </c>
      <c r="R226" s="41">
        <f t="shared" si="33"/>
        <v>70.434782608695656</v>
      </c>
      <c r="S226" s="34">
        <f>SUM(S28:S94)</f>
        <v>87</v>
      </c>
      <c r="T226" s="34">
        <f>SUM(T28:T94)</f>
        <v>42</v>
      </c>
      <c r="U226" s="41">
        <f t="shared" si="34"/>
        <v>48.275862068965516</v>
      </c>
      <c r="V226" s="34">
        <f>SUM(V28:V94)</f>
        <v>60</v>
      </c>
      <c r="W226" s="34">
        <f>SUM(W28:W94)</f>
        <v>44</v>
      </c>
      <c r="X226" s="41">
        <f t="shared" si="35"/>
        <v>73.333333333333329</v>
      </c>
      <c r="Y226" s="34">
        <f>SUM(Y28:Y94)</f>
        <v>1099</v>
      </c>
      <c r="Z226" s="34">
        <f>SUM(Z28:Z94)</f>
        <v>521</v>
      </c>
      <c r="AA226" s="41">
        <f t="shared" si="36"/>
        <v>47.406733393994536</v>
      </c>
      <c r="AB226" s="34">
        <f>SUM(AB28:AB94)</f>
        <v>493</v>
      </c>
      <c r="AC226" s="34">
        <f>SUM(AC28:AC94)</f>
        <v>308</v>
      </c>
      <c r="AD226" s="41">
        <f t="shared" si="37"/>
        <v>62.474645030425968</v>
      </c>
      <c r="AE226" s="34">
        <f>SUM(AE28:AE94)</f>
        <v>450</v>
      </c>
      <c r="AF226" s="34">
        <f>SUM(AF28:AF94)</f>
        <v>233</v>
      </c>
      <c r="AG226" s="41">
        <f t="shared" si="38"/>
        <v>51.777777777777779</v>
      </c>
      <c r="AH226" s="34">
        <f>SUM(AH28:AH94)</f>
        <v>6</v>
      </c>
      <c r="AI226" s="101">
        <f t="shared" si="47"/>
        <v>0.53342013888888884</v>
      </c>
      <c r="AJ226" s="33">
        <v>0.95</v>
      </c>
      <c r="AK226" s="33">
        <f t="shared" si="39"/>
        <v>5.0000000000000044E-2</v>
      </c>
      <c r="AL226" s="33">
        <f t="shared" si="40"/>
        <v>2.5000000000000022E-2</v>
      </c>
      <c r="AM226" s="33">
        <f t="shared" si="41"/>
        <v>1.9599639845400536</v>
      </c>
      <c r="AN226" s="33">
        <f t="shared" si="42"/>
        <v>6.0948117686292817E-2</v>
      </c>
      <c r="AO226" s="33">
        <f t="shared" si="43"/>
        <v>0.11945611559064258</v>
      </c>
      <c r="AP226" s="101">
        <f t="shared" si="44"/>
        <v>41.396402329824625</v>
      </c>
      <c r="AQ226" s="101">
        <f t="shared" si="45"/>
        <v>65.287625447953147</v>
      </c>
      <c r="AR226" s="101">
        <f t="shared" si="46"/>
        <v>11.945611559064258</v>
      </c>
    </row>
    <row r="227" spans="1:49" s="5" customFormat="1" x14ac:dyDescent="0.25">
      <c r="J227" s="34">
        <f>COUNTA(J95:J97)</f>
        <v>3</v>
      </c>
      <c r="K227" s="100" t="s">
        <v>566</v>
      </c>
      <c r="L227" s="33" t="s">
        <v>279</v>
      </c>
      <c r="M227" s="34">
        <f>SUM(M95:M97)</f>
        <v>272</v>
      </c>
      <c r="N227" s="34">
        <f>SUM(N95:N97)</f>
        <v>82</v>
      </c>
      <c r="O227" s="41">
        <f t="shared" si="32"/>
        <v>30.147058823529409</v>
      </c>
      <c r="P227" s="34">
        <f>SUM(P95:P97)</f>
        <v>45</v>
      </c>
      <c r="Q227" s="34">
        <f>SUM(Q95:Q97)</f>
        <v>18</v>
      </c>
      <c r="R227" s="41">
        <f t="shared" si="33"/>
        <v>40</v>
      </c>
      <c r="S227" s="34">
        <f>SUM(S95:S97)</f>
        <v>1</v>
      </c>
      <c r="T227" s="34">
        <f>SUM(T95:T97)</f>
        <v>0</v>
      </c>
      <c r="U227" s="41">
        <f t="shared" si="34"/>
        <v>0</v>
      </c>
      <c r="V227" s="34">
        <f>SUM(V95:V97)</f>
        <v>59</v>
      </c>
      <c r="W227" s="34">
        <f>SUM(W95:W97)</f>
        <v>17</v>
      </c>
      <c r="X227" s="41">
        <f t="shared" si="35"/>
        <v>28.8135593220339</v>
      </c>
      <c r="Y227" s="34">
        <f>SUM(Y95:Y97)</f>
        <v>111</v>
      </c>
      <c r="Z227" s="34">
        <f>SUM(Z95:Z97)</f>
        <v>31</v>
      </c>
      <c r="AA227" s="41">
        <f t="shared" si="36"/>
        <v>27.927927927927925</v>
      </c>
      <c r="AB227" s="34">
        <f>SUM(AB95:AB97)</f>
        <v>39</v>
      </c>
      <c r="AC227" s="34">
        <f>SUM(AC95:AC97)</f>
        <v>11</v>
      </c>
      <c r="AD227" s="41">
        <f t="shared" si="37"/>
        <v>28.205128205128204</v>
      </c>
      <c r="AE227" s="34">
        <f>SUM(AE95:AE97)</f>
        <v>17</v>
      </c>
      <c r="AF227" s="34">
        <f>SUM(AF95:AF97)</f>
        <v>5</v>
      </c>
      <c r="AG227" s="41">
        <f t="shared" si="38"/>
        <v>29.411764705882355</v>
      </c>
      <c r="AH227" s="34">
        <f>SUM(AH95:AH97)</f>
        <v>1</v>
      </c>
      <c r="AI227" s="101">
        <f t="shared" si="47"/>
        <v>0.3014705882352941</v>
      </c>
      <c r="AJ227" s="33">
        <v>0.95</v>
      </c>
      <c r="AK227" s="33">
        <f t="shared" si="39"/>
        <v>5.0000000000000044E-2</v>
      </c>
      <c r="AL227" s="33">
        <f t="shared" si="40"/>
        <v>2.5000000000000022E-2</v>
      </c>
      <c r="AM227" s="33">
        <f t="shared" si="41"/>
        <v>1.9599639845400536</v>
      </c>
      <c r="AN227" s="33">
        <f t="shared" si="42"/>
        <v>0.26494406495482514</v>
      </c>
      <c r="AO227" s="33">
        <f t="shared" si="43"/>
        <v>0.51928082522909791</v>
      </c>
      <c r="AP227" s="101">
        <f t="shared" si="44"/>
        <v>-21.781023699380381</v>
      </c>
      <c r="AQ227" s="101">
        <f t="shared" si="45"/>
        <v>82.07514134643921</v>
      </c>
      <c r="AR227" s="101">
        <f t="shared" si="46"/>
        <v>51.92808252290979</v>
      </c>
    </row>
    <row r="228" spans="1:49" s="5" customFormat="1" x14ac:dyDescent="0.25">
      <c r="J228" s="34">
        <f>COUNTA(J98:J109)</f>
        <v>12</v>
      </c>
      <c r="K228" s="100" t="s">
        <v>566</v>
      </c>
      <c r="L228" s="33" t="s">
        <v>290</v>
      </c>
      <c r="M228" s="34">
        <f>SUM(M98:M109)</f>
        <v>735</v>
      </c>
      <c r="N228" s="34">
        <f>SUM(N98:N109)</f>
        <v>343</v>
      </c>
      <c r="O228" s="41">
        <f t="shared" si="32"/>
        <v>46.666666666666664</v>
      </c>
      <c r="P228" s="34">
        <f>SUM(P98:P109)</f>
        <v>45</v>
      </c>
      <c r="Q228" s="34">
        <f>SUM(Q98:Q109)</f>
        <v>32</v>
      </c>
      <c r="R228" s="41">
        <f t="shared" si="33"/>
        <v>71.111111111111114</v>
      </c>
      <c r="S228" s="34">
        <f>SUM(S98:S109)</f>
        <v>15</v>
      </c>
      <c r="T228" s="34">
        <f>SUM(T98:T109)</f>
        <v>13</v>
      </c>
      <c r="U228" s="41">
        <f t="shared" si="34"/>
        <v>86.666666666666671</v>
      </c>
      <c r="V228" s="34">
        <f>SUM(V98:V109)</f>
        <v>23</v>
      </c>
      <c r="W228" s="34">
        <f>SUM(W98:W109)</f>
        <v>14</v>
      </c>
      <c r="X228" s="41">
        <f t="shared" si="35"/>
        <v>60.869565217391312</v>
      </c>
      <c r="Y228" s="34">
        <f>SUM(Y98:Y109)</f>
        <v>277</v>
      </c>
      <c r="Z228" s="34">
        <f>SUM(Z98:Z109)</f>
        <v>139</v>
      </c>
      <c r="AA228" s="41">
        <f t="shared" si="36"/>
        <v>50.180505415162457</v>
      </c>
      <c r="AB228" s="34">
        <f>SUM(AB98:AB109)</f>
        <v>158</v>
      </c>
      <c r="AC228" s="34">
        <f>SUM(AC98:AC109)</f>
        <v>72</v>
      </c>
      <c r="AD228" s="41">
        <f t="shared" si="37"/>
        <v>45.569620253164558</v>
      </c>
      <c r="AE228" s="34">
        <f>SUM(AE98:AE109)</f>
        <v>217</v>
      </c>
      <c r="AF228" s="34">
        <f>SUM(AF98:AF109)</f>
        <v>73</v>
      </c>
      <c r="AG228" s="41">
        <f t="shared" si="38"/>
        <v>33.640552995391701</v>
      </c>
      <c r="AH228" s="34">
        <f>SUM(AH98:AH109)</f>
        <v>6</v>
      </c>
      <c r="AI228" s="101">
        <f t="shared" si="47"/>
        <v>0.46666666666666662</v>
      </c>
      <c r="AJ228" s="33">
        <v>0.95</v>
      </c>
      <c r="AK228" s="33">
        <f t="shared" si="39"/>
        <v>5.0000000000000044E-2</v>
      </c>
      <c r="AL228" s="33">
        <f t="shared" si="40"/>
        <v>2.5000000000000022E-2</v>
      </c>
      <c r="AM228" s="33">
        <f t="shared" si="41"/>
        <v>1.9599639845400536</v>
      </c>
      <c r="AN228" s="33">
        <f t="shared" si="42"/>
        <v>0.14401645996461912</v>
      </c>
      <c r="AO228" s="33">
        <f t="shared" si="43"/>
        <v>0.282267074711608</v>
      </c>
      <c r="AP228" s="101">
        <f t="shared" si="44"/>
        <v>18.43995919550586</v>
      </c>
      <c r="AQ228" s="101">
        <f t="shared" si="45"/>
        <v>74.893374137827465</v>
      </c>
      <c r="AR228" s="101">
        <f t="shared" si="46"/>
        <v>28.2267074711608</v>
      </c>
    </row>
    <row r="229" spans="1:49" s="5" customFormat="1" x14ac:dyDescent="0.25">
      <c r="J229" s="34">
        <f>COUNTA(J110:J158)</f>
        <v>49</v>
      </c>
      <c r="K229" s="100" t="s">
        <v>566</v>
      </c>
      <c r="L229" s="33" t="s">
        <v>326</v>
      </c>
      <c r="M229" s="34">
        <f>SUM(M110:M158)</f>
        <v>3429</v>
      </c>
      <c r="N229" s="34">
        <f>SUM(N110:N158)</f>
        <v>1323</v>
      </c>
      <c r="O229" s="41">
        <f t="shared" si="32"/>
        <v>38.582677165354326</v>
      </c>
      <c r="P229" s="34">
        <f>SUM(P110:P158)</f>
        <v>255</v>
      </c>
      <c r="Q229" s="34">
        <f>SUM(Q110:Q158)</f>
        <v>118</v>
      </c>
      <c r="R229" s="41">
        <f t="shared" si="33"/>
        <v>46.274509803921568</v>
      </c>
      <c r="S229" s="34">
        <f>SUM(S110:S158)</f>
        <v>137</v>
      </c>
      <c r="T229" s="34">
        <f>SUM(T110:T158)</f>
        <v>11</v>
      </c>
      <c r="U229" s="41">
        <f t="shared" si="34"/>
        <v>8.0291970802919703</v>
      </c>
      <c r="V229" s="34">
        <f>SUM(V110:V158)</f>
        <v>527</v>
      </c>
      <c r="W229" s="34">
        <f>SUM(W110:W158)</f>
        <v>203</v>
      </c>
      <c r="X229" s="41">
        <f t="shared" si="35"/>
        <v>38.519924098671723</v>
      </c>
      <c r="Y229" s="34">
        <f>SUM(Y110:Y158)</f>
        <v>1052</v>
      </c>
      <c r="Z229" s="34">
        <f>SUM(Z110:Z158)</f>
        <v>413</v>
      </c>
      <c r="AA229" s="41">
        <f t="shared" si="36"/>
        <v>39.258555133079845</v>
      </c>
      <c r="AB229" s="34">
        <f>SUM(AB110:AB158)</f>
        <v>356</v>
      </c>
      <c r="AC229" s="34">
        <f>SUM(AC110:AC158)</f>
        <v>120</v>
      </c>
      <c r="AD229" s="41">
        <f t="shared" si="37"/>
        <v>33.707865168539328</v>
      </c>
      <c r="AE229" s="34">
        <f>SUM(AE110:AE158)</f>
        <v>1102</v>
      </c>
      <c r="AF229" s="34">
        <f>SUM(AF110:AF158)</f>
        <v>458</v>
      </c>
      <c r="AG229" s="41">
        <f t="shared" si="38"/>
        <v>41.560798548094375</v>
      </c>
      <c r="AH229" s="34">
        <f>SUM(AH110:AH158)</f>
        <v>29</v>
      </c>
      <c r="AI229" s="101">
        <f t="shared" si="47"/>
        <v>0.38582677165354329</v>
      </c>
      <c r="AJ229" s="33">
        <v>0.95</v>
      </c>
      <c r="AK229" s="33">
        <f t="shared" si="39"/>
        <v>5.0000000000000044E-2</v>
      </c>
      <c r="AL229" s="33">
        <f t="shared" si="40"/>
        <v>2.5000000000000022E-2</v>
      </c>
      <c r="AM229" s="33">
        <f t="shared" si="41"/>
        <v>1.9599639845400536</v>
      </c>
      <c r="AN229" s="33">
        <f t="shared" si="42"/>
        <v>6.9541424144313746E-2</v>
      </c>
      <c r="AO229" s="33">
        <f t="shared" si="43"/>
        <v>0.13629868675647905</v>
      </c>
      <c r="AP229" s="101">
        <f t="shared" si="44"/>
        <v>24.952808489706424</v>
      </c>
      <c r="AQ229" s="101">
        <f t="shared" si="45"/>
        <v>52.212545841002232</v>
      </c>
      <c r="AR229" s="101">
        <f t="shared" si="46"/>
        <v>13.629868675647906</v>
      </c>
    </row>
    <row r="230" spans="1:49" s="5" customFormat="1" x14ac:dyDescent="0.25">
      <c r="J230" s="102">
        <f>SUM(J224:J229)</f>
        <v>157</v>
      </c>
      <c r="K230" s="103" t="s">
        <v>567</v>
      </c>
      <c r="L230" s="103" t="s">
        <v>567</v>
      </c>
      <c r="M230" s="102">
        <f>SUM(M224:M229)</f>
        <v>10182</v>
      </c>
      <c r="N230" s="102">
        <f>SUM(N224:N229)</f>
        <v>4297</v>
      </c>
      <c r="O230" s="104">
        <f t="shared" si="32"/>
        <v>42.201924965625615</v>
      </c>
      <c r="P230" s="102">
        <f>SUM(P224:P229)</f>
        <v>707</v>
      </c>
      <c r="Q230" s="102">
        <f>SUM(Q224:Q229)</f>
        <v>342</v>
      </c>
      <c r="R230" s="104">
        <f t="shared" si="33"/>
        <v>48.373408769448375</v>
      </c>
      <c r="S230" s="102">
        <f>SUM(S224:S229)</f>
        <v>348</v>
      </c>
      <c r="T230" s="102">
        <f>SUM(T224:T229)</f>
        <v>123</v>
      </c>
      <c r="U230" s="104">
        <f t="shared" si="34"/>
        <v>35.344827586206897</v>
      </c>
      <c r="V230" s="102">
        <f>SUM(V224:V229)</f>
        <v>914</v>
      </c>
      <c r="W230" s="102">
        <f>SUM(W224:W229)</f>
        <v>402</v>
      </c>
      <c r="X230" s="104">
        <f t="shared" si="35"/>
        <v>43.982494529540482</v>
      </c>
      <c r="Y230" s="102">
        <f>SUM(Y224:Y229)</f>
        <v>3752</v>
      </c>
      <c r="Z230" s="102">
        <f>SUM(Z224:Z229)</f>
        <v>1576</v>
      </c>
      <c r="AA230" s="104">
        <f t="shared" si="36"/>
        <v>42.004264392324089</v>
      </c>
      <c r="AB230" s="102">
        <f>SUM(AB224:AB229)</f>
        <v>1556</v>
      </c>
      <c r="AC230" s="102">
        <f>SUM(AC224:AC229)</f>
        <v>718</v>
      </c>
      <c r="AD230" s="104">
        <f t="shared" si="37"/>
        <v>46.1439588688946</v>
      </c>
      <c r="AE230" s="102">
        <f>SUM(AE224:AE229)</f>
        <v>2905</v>
      </c>
      <c r="AF230" s="102">
        <f>SUM(AF224:AF229)</f>
        <v>1136</v>
      </c>
      <c r="AG230" s="104">
        <f t="shared" si="38"/>
        <v>39.104991394148023</v>
      </c>
      <c r="AH230" s="102">
        <f>SUM(AH224:AH229)</f>
        <v>120</v>
      </c>
      <c r="AI230" s="101">
        <f t="shared" si="47"/>
        <v>0.42201924965625615</v>
      </c>
      <c r="AJ230" s="33">
        <v>0.95</v>
      </c>
      <c r="AK230" s="33">
        <f t="shared" si="39"/>
        <v>5.0000000000000044E-2</v>
      </c>
      <c r="AL230" s="33">
        <f t="shared" si="40"/>
        <v>2.5000000000000022E-2</v>
      </c>
      <c r="AM230" s="33">
        <f t="shared" si="41"/>
        <v>1.9599639845400536</v>
      </c>
      <c r="AN230" s="33">
        <f t="shared" si="42"/>
        <v>3.9416040138859652E-2</v>
      </c>
      <c r="AO230" s="33">
        <f t="shared" si="43"/>
        <v>7.7254019085350054E-2</v>
      </c>
      <c r="AP230" s="101">
        <f t="shared" si="44"/>
        <v>34.47652305709061</v>
      </c>
      <c r="AQ230" s="101">
        <f t="shared" si="45"/>
        <v>49.92732687416062</v>
      </c>
      <c r="AR230" s="101">
        <f t="shared" si="46"/>
        <v>7.7254019085350052</v>
      </c>
    </row>
    <row r="231" spans="1:49" s="5" customFormat="1" x14ac:dyDescent="0.25">
      <c r="J231" s="34">
        <f>COUNTA(J159:J170)</f>
        <v>12</v>
      </c>
      <c r="K231" s="100" t="s">
        <v>568</v>
      </c>
      <c r="L231" s="33" t="s">
        <v>50</v>
      </c>
      <c r="M231" s="34">
        <f>SUM(M159:M170)</f>
        <v>1993</v>
      </c>
      <c r="N231" s="34">
        <f>SUM(N159:N170)</f>
        <v>844</v>
      </c>
      <c r="O231" s="41">
        <f t="shared" si="32"/>
        <v>42.348218765679881</v>
      </c>
      <c r="P231" s="34">
        <f>SUM(P159:P170)</f>
        <v>246</v>
      </c>
      <c r="Q231" s="34">
        <f>SUM(Q159:Q170)</f>
        <v>101</v>
      </c>
      <c r="R231" s="41">
        <f t="shared" si="33"/>
        <v>41.056910569105689</v>
      </c>
      <c r="S231" s="34">
        <f>SUM(S159:S170)</f>
        <v>56</v>
      </c>
      <c r="T231" s="34">
        <f>SUM(T159:T170)</f>
        <v>39</v>
      </c>
      <c r="U231" s="41">
        <f t="shared" si="34"/>
        <v>69.642857142857139</v>
      </c>
      <c r="V231" s="34">
        <f>SUM(V159:V170)</f>
        <v>296</v>
      </c>
      <c r="W231" s="34">
        <f>SUM(W159:W170)</f>
        <v>153</v>
      </c>
      <c r="X231" s="41">
        <f t="shared" si="35"/>
        <v>51.689189189189186</v>
      </c>
      <c r="Y231" s="34">
        <f>SUM(Y159:Y170)</f>
        <v>547</v>
      </c>
      <c r="Z231" s="34">
        <f>SUM(Z159:Z170)</f>
        <v>273</v>
      </c>
      <c r="AA231" s="41">
        <f t="shared" si="36"/>
        <v>49.90859232175503</v>
      </c>
      <c r="AB231" s="34">
        <f>SUM(AB159:AB170)</f>
        <v>272</v>
      </c>
      <c r="AC231" s="34">
        <f>SUM(AC159:AC170)</f>
        <v>104</v>
      </c>
      <c r="AD231" s="41">
        <f t="shared" si="37"/>
        <v>38.235294117647058</v>
      </c>
      <c r="AE231" s="34">
        <f>SUM(AE159:AE170)</f>
        <v>576</v>
      </c>
      <c r="AF231" s="34">
        <f>SUM(AF159:AF170)</f>
        <v>174</v>
      </c>
      <c r="AG231" s="41">
        <f t="shared" si="38"/>
        <v>30.208333333333332</v>
      </c>
      <c r="AH231" s="34">
        <f>SUM(AH159:AH170)</f>
        <v>4</v>
      </c>
      <c r="AI231" s="101">
        <f t="shared" si="47"/>
        <v>0.42348218765679879</v>
      </c>
      <c r="AJ231" s="33">
        <v>0.95</v>
      </c>
      <c r="AK231" s="33">
        <f t="shared" si="39"/>
        <v>5.0000000000000044E-2</v>
      </c>
      <c r="AL231" s="33">
        <f t="shared" si="40"/>
        <v>2.5000000000000022E-2</v>
      </c>
      <c r="AM231" s="33">
        <f t="shared" si="41"/>
        <v>1.9599639845400536</v>
      </c>
      <c r="AN231" s="33">
        <f t="shared" si="42"/>
        <v>0.14263736782315339</v>
      </c>
      <c r="AO231" s="33">
        <f t="shared" si="43"/>
        <v>0.27956410378297297</v>
      </c>
      <c r="AP231" s="101">
        <f t="shared" si="44"/>
        <v>14.391808387382582</v>
      </c>
      <c r="AQ231" s="101">
        <f t="shared" si="45"/>
        <v>70.304629143977166</v>
      </c>
      <c r="AR231" s="101">
        <f t="shared" si="46"/>
        <v>27.956410378297296</v>
      </c>
    </row>
    <row r="232" spans="1:49" s="5" customFormat="1" x14ac:dyDescent="0.25">
      <c r="J232" s="34">
        <f>COUNTA(J171:J181)</f>
        <v>11</v>
      </c>
      <c r="K232" s="100" t="s">
        <v>568</v>
      </c>
      <c r="L232" s="33" t="s">
        <v>85</v>
      </c>
      <c r="M232" s="34">
        <f>SUM(M171:M181)</f>
        <v>838</v>
      </c>
      <c r="N232" s="34">
        <f>SUM(N171:N181)</f>
        <v>343</v>
      </c>
      <c r="O232" s="41">
        <f t="shared" si="32"/>
        <v>40.930787589498806</v>
      </c>
      <c r="P232" s="34">
        <f>SUM(P171:P181)</f>
        <v>87</v>
      </c>
      <c r="Q232" s="34">
        <f>SUM(Q171:Q181)</f>
        <v>40</v>
      </c>
      <c r="R232" s="41">
        <f t="shared" si="33"/>
        <v>45.977011494252871</v>
      </c>
      <c r="S232" s="34">
        <f>SUM(S171:S181)</f>
        <v>11</v>
      </c>
      <c r="T232" s="34">
        <f>SUM(T171:T181)</f>
        <v>9</v>
      </c>
      <c r="U232" s="41">
        <f t="shared" si="34"/>
        <v>81.818181818181827</v>
      </c>
      <c r="V232" s="34">
        <f>SUM(V171:V181)</f>
        <v>130</v>
      </c>
      <c r="W232" s="34">
        <f>SUM(W171:W181)</f>
        <v>63</v>
      </c>
      <c r="X232" s="41">
        <f t="shared" si="35"/>
        <v>48.46153846153846</v>
      </c>
      <c r="Y232" s="34">
        <f>SUM(Y171:Y181)</f>
        <v>193</v>
      </c>
      <c r="Z232" s="34">
        <f>SUM(Z171:Z181)</f>
        <v>66</v>
      </c>
      <c r="AA232" s="41">
        <f t="shared" si="36"/>
        <v>34.196891191709845</v>
      </c>
      <c r="AB232" s="34">
        <f>SUM(AB171:AB181)</f>
        <v>184</v>
      </c>
      <c r="AC232" s="34">
        <f>SUM(AC171:AC181)</f>
        <v>96</v>
      </c>
      <c r="AD232" s="41">
        <f t="shared" si="37"/>
        <v>52.173913043478258</v>
      </c>
      <c r="AE232" s="34">
        <f>SUM(AE171:AE181)</f>
        <v>233</v>
      </c>
      <c r="AF232" s="34">
        <f>SUM(AF171:AF181)</f>
        <v>69</v>
      </c>
      <c r="AG232" s="41">
        <f t="shared" si="38"/>
        <v>29.613733905579398</v>
      </c>
      <c r="AH232" s="34">
        <f>SUM(AH171:AH181)</f>
        <v>0</v>
      </c>
      <c r="AI232" s="101">
        <f t="shared" si="47"/>
        <v>0.40930787589498807</v>
      </c>
      <c r="AJ232" s="33">
        <v>0.95</v>
      </c>
      <c r="AK232" s="33">
        <f t="shared" si="39"/>
        <v>5.0000000000000044E-2</v>
      </c>
      <c r="AL232" s="33">
        <f t="shared" si="40"/>
        <v>2.5000000000000022E-2</v>
      </c>
      <c r="AM232" s="33">
        <f t="shared" si="41"/>
        <v>1.9599639845400536</v>
      </c>
      <c r="AN232" s="33">
        <f t="shared" si="42"/>
        <v>0.14825498263137463</v>
      </c>
      <c r="AO232" s="33">
        <f t="shared" si="43"/>
        <v>0.29057442648610543</v>
      </c>
      <c r="AP232" s="101">
        <f t="shared" si="44"/>
        <v>11.873344940888265</v>
      </c>
      <c r="AQ232" s="101">
        <f t="shared" si="45"/>
        <v>69.988230238109352</v>
      </c>
      <c r="AR232" s="101">
        <f t="shared" si="46"/>
        <v>29.057442648610543</v>
      </c>
    </row>
    <row r="233" spans="1:49" s="5" customFormat="1" x14ac:dyDescent="0.25">
      <c r="J233" s="34">
        <f>COUNTA(J182:J202)</f>
        <v>21</v>
      </c>
      <c r="K233" s="100" t="s">
        <v>568</v>
      </c>
      <c r="L233" s="33" t="s">
        <v>135</v>
      </c>
      <c r="M233" s="34">
        <f>SUM(M182:M202)</f>
        <v>2061</v>
      </c>
      <c r="N233" s="34">
        <f>SUM(N182:N202)</f>
        <v>1004</v>
      </c>
      <c r="O233" s="41">
        <f t="shared" si="32"/>
        <v>48.71421639980592</v>
      </c>
      <c r="P233" s="34">
        <f>SUM(P182:P202)</f>
        <v>264</v>
      </c>
      <c r="Q233" s="34">
        <f>SUM(Q182:Q202)</f>
        <v>171</v>
      </c>
      <c r="R233" s="41">
        <f t="shared" si="33"/>
        <v>64.772727272727266</v>
      </c>
      <c r="S233" s="34">
        <f>SUM(S182:S202)</f>
        <v>47</v>
      </c>
      <c r="T233" s="34">
        <f>SUM(T182:T202)</f>
        <v>5</v>
      </c>
      <c r="U233" s="41">
        <f t="shared" si="34"/>
        <v>10.638297872340425</v>
      </c>
      <c r="V233" s="34">
        <f>SUM(V182:V202)</f>
        <v>502</v>
      </c>
      <c r="W233" s="34">
        <f>SUM(W182:W202)</f>
        <v>241</v>
      </c>
      <c r="X233" s="41">
        <f t="shared" si="35"/>
        <v>48.007968127490045</v>
      </c>
      <c r="Y233" s="34">
        <f>SUM(Y182:Y202)</f>
        <v>516</v>
      </c>
      <c r="Z233" s="34">
        <f>SUM(Z182:Z202)</f>
        <v>298</v>
      </c>
      <c r="AA233" s="41">
        <f t="shared" si="36"/>
        <v>57.751937984496124</v>
      </c>
      <c r="AB233" s="34">
        <f>SUM(AB182:AB202)</f>
        <v>296</v>
      </c>
      <c r="AC233" s="34">
        <f>SUM(AC182:AC202)</f>
        <v>142</v>
      </c>
      <c r="AD233" s="41">
        <f t="shared" si="37"/>
        <v>47.972972972972968</v>
      </c>
      <c r="AE233" s="34">
        <f>SUM(AE182:AE202)</f>
        <v>436</v>
      </c>
      <c r="AF233" s="34">
        <f>SUM(AF182:AF202)</f>
        <v>147</v>
      </c>
      <c r="AG233" s="41">
        <f t="shared" si="38"/>
        <v>33.715596330275226</v>
      </c>
      <c r="AH233" s="34">
        <f>SUM(AH182:AH202)</f>
        <v>12</v>
      </c>
      <c r="AI233" s="101">
        <f t="shared" si="47"/>
        <v>0.48714216399805921</v>
      </c>
      <c r="AJ233" s="33">
        <v>0.95</v>
      </c>
      <c r="AK233" s="33">
        <f t="shared" si="39"/>
        <v>5.0000000000000044E-2</v>
      </c>
      <c r="AL233" s="33">
        <f t="shared" si="40"/>
        <v>2.5000000000000022E-2</v>
      </c>
      <c r="AM233" s="33">
        <f t="shared" si="41"/>
        <v>1.9599639845400536</v>
      </c>
      <c r="AN233" s="33">
        <f t="shared" si="42"/>
        <v>0.10907286250884624</v>
      </c>
      <c r="AO233" s="33">
        <f t="shared" si="43"/>
        <v>0.21377888220802771</v>
      </c>
      <c r="AP233" s="101">
        <f t="shared" si="44"/>
        <v>27.33632817900315</v>
      </c>
      <c r="AQ233" s="101">
        <f t="shared" si="45"/>
        <v>70.09210462060868</v>
      </c>
      <c r="AR233" s="101">
        <f t="shared" si="46"/>
        <v>21.37788822080277</v>
      </c>
    </row>
    <row r="234" spans="1:49" s="5" customFormat="1" x14ac:dyDescent="0.25">
      <c r="J234" s="34">
        <f>COUNTA(J203:J207)</f>
        <v>5</v>
      </c>
      <c r="K234" s="100" t="s">
        <v>568</v>
      </c>
      <c r="L234" s="33" t="s">
        <v>279</v>
      </c>
      <c r="M234" s="34">
        <f>SUM(M203:M207)</f>
        <v>742</v>
      </c>
      <c r="N234" s="34">
        <f>SUM(N203:N207)</f>
        <v>283</v>
      </c>
      <c r="O234" s="41">
        <f t="shared" si="32"/>
        <v>38.140161725067387</v>
      </c>
      <c r="P234" s="34">
        <f>SUM(P203:P207)</f>
        <v>37</v>
      </c>
      <c r="Q234" s="34">
        <f>SUM(Q203:Q207)</f>
        <v>24</v>
      </c>
      <c r="R234" s="41">
        <f t="shared" si="33"/>
        <v>64.86486486486487</v>
      </c>
      <c r="S234" s="34">
        <f>SUM(S203:S207)</f>
        <v>0</v>
      </c>
      <c r="T234" s="34">
        <f>SUM(T203:T207)</f>
        <v>0</v>
      </c>
      <c r="U234" s="41" t="e">
        <f t="shared" si="34"/>
        <v>#DIV/0!</v>
      </c>
      <c r="V234" s="34">
        <f>SUM(V203:V207)</f>
        <v>140</v>
      </c>
      <c r="W234" s="34">
        <f>SUM(W203:W207)</f>
        <v>35</v>
      </c>
      <c r="X234" s="41">
        <f t="shared" si="35"/>
        <v>25</v>
      </c>
      <c r="Y234" s="34">
        <f>SUM(Y203:Y207)</f>
        <v>111</v>
      </c>
      <c r="Z234" s="34">
        <f>SUM(Z203:Z207)</f>
        <v>55</v>
      </c>
      <c r="AA234" s="41">
        <f t="shared" si="36"/>
        <v>49.549549549549546</v>
      </c>
      <c r="AB234" s="34">
        <f>SUM(AB203:AB207)</f>
        <v>65</v>
      </c>
      <c r="AC234" s="34">
        <f>SUM(AC203:AC207)</f>
        <v>26</v>
      </c>
      <c r="AD234" s="41">
        <f t="shared" si="37"/>
        <v>40</v>
      </c>
      <c r="AE234" s="34">
        <f>SUM(AE203:AE207)</f>
        <v>389</v>
      </c>
      <c r="AF234" s="34">
        <f>SUM(AF203:AF207)</f>
        <v>143</v>
      </c>
      <c r="AG234" s="41">
        <f t="shared" si="38"/>
        <v>36.760925449871465</v>
      </c>
      <c r="AH234" s="34">
        <f>SUM(AH203:AH207)</f>
        <v>11</v>
      </c>
      <c r="AI234" s="101">
        <f t="shared" si="47"/>
        <v>0.38140161725067384</v>
      </c>
      <c r="AJ234" s="33">
        <v>0.95</v>
      </c>
      <c r="AK234" s="33">
        <f t="shared" si="39"/>
        <v>5.0000000000000044E-2</v>
      </c>
      <c r="AL234" s="33">
        <f t="shared" si="40"/>
        <v>2.5000000000000022E-2</v>
      </c>
      <c r="AM234" s="33">
        <f t="shared" si="41"/>
        <v>1.9599639845400536</v>
      </c>
      <c r="AN234" s="33">
        <f t="shared" si="42"/>
        <v>0.2172254237465055</v>
      </c>
      <c r="AO234" s="33">
        <f t="shared" si="43"/>
        <v>0.42575400706960248</v>
      </c>
      <c r="AP234" s="101">
        <f t="shared" si="44"/>
        <v>-4.4352389818928639</v>
      </c>
      <c r="AQ234" s="101">
        <f t="shared" si="45"/>
        <v>80.715562432027639</v>
      </c>
      <c r="AR234" s="101">
        <f t="shared" si="46"/>
        <v>42.575400706960245</v>
      </c>
    </row>
    <row r="235" spans="1:49" s="5" customFormat="1" x14ac:dyDescent="0.25">
      <c r="J235" s="34">
        <f>COUNTA(J208:J213)</f>
        <v>6</v>
      </c>
      <c r="K235" s="100" t="s">
        <v>568</v>
      </c>
      <c r="L235" s="33" t="s">
        <v>290</v>
      </c>
      <c r="M235" s="34">
        <f>SUM(M208:M213)</f>
        <v>771</v>
      </c>
      <c r="N235" s="34">
        <f>SUM(N208:N213)</f>
        <v>343</v>
      </c>
      <c r="O235" s="41">
        <f t="shared" si="32"/>
        <v>44.487678339818416</v>
      </c>
      <c r="P235" s="34">
        <f>SUM(P208:P213)</f>
        <v>57</v>
      </c>
      <c r="Q235" s="34">
        <f>SUM(Q208:Q213)</f>
        <v>35</v>
      </c>
      <c r="R235" s="41">
        <f t="shared" si="33"/>
        <v>61.403508771929829</v>
      </c>
      <c r="S235" s="34">
        <f>SUM(S208:S213)</f>
        <v>15</v>
      </c>
      <c r="T235" s="34">
        <f>SUM(T208:T213)</f>
        <v>15</v>
      </c>
      <c r="U235" s="41">
        <f t="shared" si="34"/>
        <v>100</v>
      </c>
      <c r="V235" s="34">
        <f>SUM(V208:V213)</f>
        <v>200</v>
      </c>
      <c r="W235" s="34">
        <f>SUM(W208:W213)</f>
        <v>82</v>
      </c>
      <c r="X235" s="41">
        <f t="shared" si="35"/>
        <v>41</v>
      </c>
      <c r="Y235" s="34">
        <f>SUM(Y208:Y213)</f>
        <v>219</v>
      </c>
      <c r="Z235" s="34">
        <f>SUM(Z208:Z213)</f>
        <v>124</v>
      </c>
      <c r="AA235" s="41">
        <f t="shared" si="36"/>
        <v>56.62100456621004</v>
      </c>
      <c r="AB235" s="34">
        <f>SUM(AB208:AB213)</f>
        <v>110</v>
      </c>
      <c r="AC235" s="34">
        <f>SUM(AC208:AC213)</f>
        <v>44</v>
      </c>
      <c r="AD235" s="41">
        <f t="shared" si="37"/>
        <v>40</v>
      </c>
      <c r="AE235" s="34">
        <f>SUM(AE208:AE213)</f>
        <v>170</v>
      </c>
      <c r="AF235" s="34">
        <f>SUM(AF208:AF213)</f>
        <v>43</v>
      </c>
      <c r="AG235" s="41">
        <f t="shared" si="38"/>
        <v>25.294117647058822</v>
      </c>
      <c r="AH235" s="34">
        <f>SUM(AH208:AH213)</f>
        <v>7</v>
      </c>
      <c r="AI235" s="101">
        <f t="shared" si="47"/>
        <v>0.44487678339818415</v>
      </c>
      <c r="AJ235" s="33">
        <v>0.95</v>
      </c>
      <c r="AK235" s="33">
        <f t="shared" si="39"/>
        <v>5.0000000000000044E-2</v>
      </c>
      <c r="AL235" s="33">
        <f t="shared" si="40"/>
        <v>2.5000000000000022E-2</v>
      </c>
      <c r="AM235" s="33">
        <f t="shared" si="41"/>
        <v>1.9599639845400536</v>
      </c>
      <c r="AN235" s="33">
        <f t="shared" si="42"/>
        <v>0.20287986223028204</v>
      </c>
      <c r="AO235" s="33">
        <f t="shared" si="43"/>
        <v>0.39763722315980071</v>
      </c>
      <c r="AP235" s="101">
        <f t="shared" si="44"/>
        <v>4.723956023838344</v>
      </c>
      <c r="AQ235" s="101">
        <f t="shared" si="45"/>
        <v>84.251400655798477</v>
      </c>
      <c r="AR235" s="101">
        <f t="shared" si="46"/>
        <v>39.763722315980068</v>
      </c>
    </row>
    <row r="236" spans="1:49" s="5" customFormat="1" x14ac:dyDescent="0.25">
      <c r="J236" s="34">
        <f>COUNTA(J214:J218)</f>
        <v>5</v>
      </c>
      <c r="K236" s="100" t="s">
        <v>568</v>
      </c>
      <c r="L236" s="33" t="s">
        <v>326</v>
      </c>
      <c r="M236" s="34">
        <f>SUM(M214:M218)</f>
        <v>379</v>
      </c>
      <c r="N236" s="34">
        <f>SUM(N214:N218)</f>
        <v>155</v>
      </c>
      <c r="O236" s="41">
        <f t="shared" si="32"/>
        <v>40.897097625329813</v>
      </c>
      <c r="P236" s="34">
        <f>SUM(P214:P218)</f>
        <v>76</v>
      </c>
      <c r="Q236" s="34">
        <f>SUM(Q214:Q218)</f>
        <v>50</v>
      </c>
      <c r="R236" s="41">
        <f t="shared" si="33"/>
        <v>65.789473684210535</v>
      </c>
      <c r="S236" s="34">
        <f>SUM(S214:S218)</f>
        <v>0</v>
      </c>
      <c r="T236" s="34">
        <f>SUM(T214:T218)</f>
        <v>0</v>
      </c>
      <c r="U236" s="41" t="e">
        <f t="shared" si="34"/>
        <v>#DIV/0!</v>
      </c>
      <c r="V236" s="34">
        <f>SUM(V214:V218)</f>
        <v>41</v>
      </c>
      <c r="W236" s="34">
        <f>SUM(W214:W218)</f>
        <v>1</v>
      </c>
      <c r="X236" s="41">
        <f t="shared" si="35"/>
        <v>2.4390243902439024</v>
      </c>
      <c r="Y236" s="34">
        <f>SUM(Y214:Y218)</f>
        <v>45</v>
      </c>
      <c r="Z236" s="34">
        <f>SUM(Z214:Z218)</f>
        <v>20</v>
      </c>
      <c r="AA236" s="41">
        <f t="shared" si="36"/>
        <v>44.444444444444443</v>
      </c>
      <c r="AB236" s="34">
        <f>SUM(AB214:AB218)</f>
        <v>41</v>
      </c>
      <c r="AC236" s="34">
        <f>SUM(AC214:AC218)</f>
        <v>9</v>
      </c>
      <c r="AD236" s="41">
        <f t="shared" si="37"/>
        <v>21.951219512195124</v>
      </c>
      <c r="AE236" s="34">
        <f>SUM(AE214:AE218)</f>
        <v>176</v>
      </c>
      <c r="AF236" s="34">
        <f>SUM(AF214:AF218)</f>
        <v>75</v>
      </c>
      <c r="AG236" s="41">
        <f t="shared" si="38"/>
        <v>42.613636363636367</v>
      </c>
      <c r="AH236" s="34">
        <f>SUM(AH214:AH218)</f>
        <v>0</v>
      </c>
      <c r="AI236" s="101">
        <f t="shared" si="47"/>
        <v>0.40897097625329815</v>
      </c>
      <c r="AJ236" s="33">
        <v>0.95</v>
      </c>
      <c r="AK236" s="33">
        <f t="shared" si="39"/>
        <v>5.0000000000000044E-2</v>
      </c>
      <c r="AL236" s="33">
        <f t="shared" si="40"/>
        <v>2.5000000000000022E-2</v>
      </c>
      <c r="AM236" s="33">
        <f t="shared" si="41"/>
        <v>1.9599639845400536</v>
      </c>
      <c r="AN236" s="33">
        <f t="shared" si="42"/>
        <v>0.21986983278099906</v>
      </c>
      <c r="AO236" s="33">
        <f t="shared" si="43"/>
        <v>0.4309369535376022</v>
      </c>
      <c r="AP236" s="101">
        <f t="shared" si="44"/>
        <v>-2.196597728430405</v>
      </c>
      <c r="AQ236" s="101">
        <f t="shared" si="45"/>
        <v>83.990792979090031</v>
      </c>
      <c r="AR236" s="101">
        <f t="shared" si="46"/>
        <v>43.093695353760218</v>
      </c>
    </row>
    <row r="237" spans="1:49" s="5" customFormat="1" x14ac:dyDescent="0.25">
      <c r="J237" s="102">
        <f>SUM(J231:J236)</f>
        <v>60</v>
      </c>
      <c r="K237" s="103" t="s">
        <v>569</v>
      </c>
      <c r="L237" s="103" t="s">
        <v>569</v>
      </c>
      <c r="M237" s="102">
        <f>SUM(M231:M236)</f>
        <v>6784</v>
      </c>
      <c r="N237" s="102">
        <f>SUM(N231:N236)</f>
        <v>2972</v>
      </c>
      <c r="O237" s="104">
        <f t="shared" si="32"/>
        <v>43.808962264150942</v>
      </c>
      <c r="P237" s="102">
        <f>SUM(P231:P236)</f>
        <v>767</v>
      </c>
      <c r="Q237" s="102">
        <f>SUM(Q231:Q236)</f>
        <v>421</v>
      </c>
      <c r="R237" s="104">
        <f t="shared" si="33"/>
        <v>54.889178617992172</v>
      </c>
      <c r="S237" s="102">
        <f>SUM(S231:S236)</f>
        <v>129</v>
      </c>
      <c r="T237" s="102">
        <f>SUM(T231:T236)</f>
        <v>68</v>
      </c>
      <c r="U237" s="104">
        <f t="shared" si="34"/>
        <v>52.713178294573652</v>
      </c>
      <c r="V237" s="102">
        <f>SUM(V231:V236)</f>
        <v>1309</v>
      </c>
      <c r="W237" s="102">
        <f>SUM(W231:W236)</f>
        <v>575</v>
      </c>
      <c r="X237" s="104">
        <f t="shared" si="35"/>
        <v>43.926661573720402</v>
      </c>
      <c r="Y237" s="102">
        <f>SUM(Y231:Y236)</f>
        <v>1631</v>
      </c>
      <c r="Z237" s="102">
        <f>SUM(Z231:Z236)</f>
        <v>836</v>
      </c>
      <c r="AA237" s="104">
        <f t="shared" si="36"/>
        <v>51.256897608828943</v>
      </c>
      <c r="AB237" s="102">
        <f>SUM(AB231:AB236)</f>
        <v>968</v>
      </c>
      <c r="AC237" s="102">
        <f>SUM(AC231:AC236)</f>
        <v>421</v>
      </c>
      <c r="AD237" s="104">
        <f t="shared" si="37"/>
        <v>43.491735537190088</v>
      </c>
      <c r="AE237" s="102">
        <f>SUM(AE231:AE236)</f>
        <v>1980</v>
      </c>
      <c r="AF237" s="102">
        <f>SUM(AF231:AF236)</f>
        <v>651</v>
      </c>
      <c r="AG237" s="104">
        <f t="shared" si="38"/>
        <v>32.878787878787882</v>
      </c>
      <c r="AH237" s="102">
        <f>SUM(AH231:AH236)</f>
        <v>34</v>
      </c>
      <c r="AI237" s="101">
        <f t="shared" si="47"/>
        <v>0.43808962264150941</v>
      </c>
      <c r="AJ237" s="33">
        <v>0.95</v>
      </c>
      <c r="AK237" s="33">
        <f t="shared" si="39"/>
        <v>5.0000000000000044E-2</v>
      </c>
      <c r="AL237" s="33">
        <f t="shared" si="40"/>
        <v>2.5000000000000022E-2</v>
      </c>
      <c r="AM237" s="33">
        <f t="shared" si="41"/>
        <v>1.9599639845400536</v>
      </c>
      <c r="AN237" s="33">
        <f t="shared" si="42"/>
        <v>6.4052986552193561E-2</v>
      </c>
      <c r="AO237" s="33">
        <f t="shared" si="43"/>
        <v>0.12554154674452775</v>
      </c>
      <c r="AP237" s="101">
        <f t="shared" si="44"/>
        <v>31.254807589698164</v>
      </c>
      <c r="AQ237" s="101">
        <f t="shared" si="45"/>
        <v>56.363116938603717</v>
      </c>
      <c r="AR237" s="101">
        <f t="shared" si="46"/>
        <v>12.554154674452775</v>
      </c>
    </row>
    <row r="238" spans="1:49" s="5" customFormat="1" x14ac:dyDescent="0.25">
      <c r="J238" s="102">
        <f>J230+J237</f>
        <v>217</v>
      </c>
      <c r="K238" s="103" t="s">
        <v>570</v>
      </c>
      <c r="L238" s="103" t="s">
        <v>570</v>
      </c>
      <c r="M238" s="102">
        <f>M230+M237</f>
        <v>16966</v>
      </c>
      <c r="N238" s="102">
        <f>N230+N237</f>
        <v>7269</v>
      </c>
      <c r="O238" s="104">
        <f t="shared" si="32"/>
        <v>42.844512554520811</v>
      </c>
      <c r="P238" s="102">
        <f>P230+P237</f>
        <v>1474</v>
      </c>
      <c r="Q238" s="102">
        <f>Q230+Q237</f>
        <v>763</v>
      </c>
      <c r="R238" s="104">
        <f t="shared" si="33"/>
        <v>51.763907734056993</v>
      </c>
      <c r="S238" s="102">
        <f>S230+S237</f>
        <v>477</v>
      </c>
      <c r="T238" s="102">
        <f>T230+T237</f>
        <v>191</v>
      </c>
      <c r="U238" s="104">
        <f t="shared" si="34"/>
        <v>40.041928721174003</v>
      </c>
      <c r="V238" s="102">
        <f>V230+V237</f>
        <v>2223</v>
      </c>
      <c r="W238" s="102">
        <f>W230+W237</f>
        <v>977</v>
      </c>
      <c r="X238" s="104">
        <f t="shared" si="35"/>
        <v>43.949617633828161</v>
      </c>
      <c r="Y238" s="102">
        <f>Y230+Y237</f>
        <v>5383</v>
      </c>
      <c r="Z238" s="102">
        <f>Z230+Z237</f>
        <v>2412</v>
      </c>
      <c r="AA238" s="104">
        <f t="shared" si="36"/>
        <v>44.807728032695522</v>
      </c>
      <c r="AB238" s="102">
        <f>AB230+AB237</f>
        <v>2524</v>
      </c>
      <c r="AC238" s="102">
        <f>AC230+AC237</f>
        <v>1139</v>
      </c>
      <c r="AD238" s="104">
        <f t="shared" si="37"/>
        <v>45.126782884310614</v>
      </c>
      <c r="AE238" s="102">
        <f>AE230+AE237</f>
        <v>4885</v>
      </c>
      <c r="AF238" s="102">
        <f>AF230+AF237</f>
        <v>1787</v>
      </c>
      <c r="AG238" s="104">
        <f t="shared" si="38"/>
        <v>36.581371545547597</v>
      </c>
      <c r="AH238" s="102">
        <f>AH230+AH237</f>
        <v>154</v>
      </c>
      <c r="AI238" s="101">
        <f t="shared" si="47"/>
        <v>0.42844512554520814</v>
      </c>
      <c r="AJ238" s="33">
        <v>0.95</v>
      </c>
      <c r="AK238" s="33">
        <f t="shared" si="39"/>
        <v>5.0000000000000044E-2</v>
      </c>
      <c r="AL238" s="33">
        <f t="shared" si="40"/>
        <v>2.5000000000000022E-2</v>
      </c>
      <c r="AM238" s="33">
        <f t="shared" si="41"/>
        <v>1.9599639845400536</v>
      </c>
      <c r="AN238" s="33">
        <f t="shared" si="42"/>
        <v>3.3592838545959854E-2</v>
      </c>
      <c r="AO238" s="33">
        <f t="shared" si="43"/>
        <v>6.5840753688550177E-2</v>
      </c>
      <c r="AP238" s="101">
        <f t="shared" si="44"/>
        <v>36.260437185665793</v>
      </c>
      <c r="AQ238" s="101">
        <f t="shared" si="45"/>
        <v>49.428587923375829</v>
      </c>
      <c r="AR238" s="101">
        <f t="shared" si="46"/>
        <v>6.584075368855018</v>
      </c>
    </row>
    <row r="272" spans="13:36" s="5" customFormat="1" ht="24" x14ac:dyDescent="0.25">
      <c r="M272" s="13" t="s">
        <v>571</v>
      </c>
      <c r="N272" s="14">
        <f>M230</f>
        <v>10182</v>
      </c>
      <c r="O272" s="14">
        <f>N230</f>
        <v>4297</v>
      </c>
      <c r="P272" s="15">
        <f>O272/N272 *100</f>
        <v>42.201924965625615</v>
      </c>
      <c r="AI272" s="4"/>
      <c r="AJ272" s="4"/>
    </row>
    <row r="273" spans="13:36" s="5" customFormat="1" x14ac:dyDescent="0.25">
      <c r="M273" s="13" t="s">
        <v>556</v>
      </c>
      <c r="N273" s="105"/>
      <c r="O273" s="105"/>
      <c r="P273" s="16">
        <f>P272/100</f>
        <v>0.42201924965625615</v>
      </c>
      <c r="AI273" s="4"/>
      <c r="AJ273" s="4"/>
    </row>
    <row r="274" spans="13:36" s="5" customFormat="1" x14ac:dyDescent="0.25">
      <c r="M274" s="13" t="s">
        <v>572</v>
      </c>
      <c r="N274" s="106"/>
      <c r="O274" s="106"/>
      <c r="P274" s="17">
        <f>SQRT((P273)*(1-(P273))/N272)</f>
        <v>4.8944767673518279E-3</v>
      </c>
      <c r="AI274" s="4"/>
      <c r="AJ274" s="4"/>
    </row>
    <row r="275" spans="13:36" s="5" customFormat="1" x14ac:dyDescent="0.25">
      <c r="M275" s="3" t="s">
        <v>573</v>
      </c>
      <c r="N275" s="106"/>
      <c r="O275" s="106"/>
      <c r="P275" s="15">
        <f>((O272/N272)-1.96*(P274)) *100</f>
        <v>41.242607519224656</v>
      </c>
      <c r="AI275" s="4"/>
      <c r="AJ275" s="4"/>
    </row>
    <row r="276" spans="13:36" s="5" customFormat="1" x14ac:dyDescent="0.25">
      <c r="M276" s="3" t="s">
        <v>574</v>
      </c>
      <c r="N276" s="106"/>
      <c r="O276" s="106"/>
      <c r="P276" s="15">
        <f>((O272/N272)+1.96*(P274)) *100</f>
        <v>43.161242412026574</v>
      </c>
      <c r="AI276" s="4"/>
      <c r="AJ276" s="4"/>
    </row>
    <row r="277" spans="13:36" s="5" customFormat="1" x14ac:dyDescent="0.25">
      <c r="M277" s="3" t="s">
        <v>575</v>
      </c>
      <c r="N277" s="106"/>
      <c r="O277" s="106"/>
      <c r="P277" s="15">
        <f>AVERAGE(O2:O158)</f>
        <v>45.456554716680891</v>
      </c>
      <c r="AI277" s="4"/>
      <c r="AJ277" s="4"/>
    </row>
    <row r="278" spans="13:36" s="5" customFormat="1" x14ac:dyDescent="0.25">
      <c r="M278" s="18" t="s">
        <v>576</v>
      </c>
      <c r="N278" s="106"/>
      <c r="O278" s="106"/>
      <c r="P278" s="19">
        <f>STDEV(O2:O94)/SQRT(157)</f>
        <v>1.6763097054309206</v>
      </c>
      <c r="AI278" s="4"/>
      <c r="AJ278" s="4"/>
    </row>
    <row r="279" spans="13:36" s="5" customFormat="1" x14ac:dyDescent="0.25">
      <c r="M279" s="18" t="s">
        <v>573</v>
      </c>
      <c r="N279" s="106"/>
      <c r="O279" s="106"/>
      <c r="P279" s="20">
        <f>P277-(1.96*P278)</f>
        <v>42.170987694036285</v>
      </c>
      <c r="AI279" s="4"/>
      <c r="AJ279" s="4"/>
    </row>
    <row r="280" spans="13:36" s="5" customFormat="1" x14ac:dyDescent="0.25">
      <c r="M280" s="18" t="s">
        <v>574</v>
      </c>
      <c r="N280" s="106"/>
      <c r="O280" s="106"/>
      <c r="P280" s="20">
        <f>P277+(1.96*P278)</f>
        <v>48.742121739325498</v>
      </c>
      <c r="AI280" s="4"/>
      <c r="AJ280" s="4"/>
    </row>
    <row r="281" spans="13:36" s="5" customFormat="1" x14ac:dyDescent="0.25">
      <c r="M281" s="21" t="s">
        <v>577</v>
      </c>
      <c r="N281" s="106"/>
      <c r="O281" s="106"/>
      <c r="P281" s="22">
        <f>MEDIAN(O2:O158)</f>
        <v>44.871794871794876</v>
      </c>
      <c r="AI281" s="4"/>
      <c r="AJ281" s="4"/>
    </row>
    <row r="282" spans="13:36" s="5" customFormat="1" x14ac:dyDescent="0.25">
      <c r="M282" s="23" t="s">
        <v>578</v>
      </c>
      <c r="N282" s="106"/>
      <c r="O282" s="106"/>
      <c r="P282" s="22">
        <f>MIN(O2:O158)</f>
        <v>0</v>
      </c>
      <c r="AI282" s="4"/>
      <c r="AJ282" s="4"/>
    </row>
    <row r="283" spans="13:36" s="5" customFormat="1" x14ac:dyDescent="0.25">
      <c r="M283" s="23" t="s">
        <v>579</v>
      </c>
      <c r="N283" s="107"/>
      <c r="O283" s="107"/>
      <c r="P283" s="22">
        <f>MAX(O2:O158)</f>
        <v>100</v>
      </c>
      <c r="AI283" s="4"/>
      <c r="AJ283" s="4"/>
    </row>
  </sheetData>
  <autoFilter ref="A1:AV218" xr:uid="{2FB477A2-011F-40E5-BA16-5956E2E83FAC}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A1B6A-520A-4C4C-A966-BF490E0C8E95}">
  <dimension ref="A1:AN127"/>
  <sheetViews>
    <sheetView workbookViewId="0"/>
  </sheetViews>
  <sheetFormatPr defaultColWidth="9.109375" defaultRowHeight="12" x14ac:dyDescent="0.25"/>
  <cols>
    <col min="1" max="1" width="5.44140625" style="86" customWidth="1"/>
    <col min="2" max="2" width="8.44140625" style="86" bestFit="1" customWidth="1"/>
    <col min="3" max="3" width="68.109375" style="86" customWidth="1"/>
    <col min="4" max="4" width="18.44140625" style="86" bestFit="1" customWidth="1"/>
    <col min="5" max="5" width="8.44140625" style="86" bestFit="1" customWidth="1"/>
    <col min="6" max="6" width="12.109375" style="86" customWidth="1"/>
    <col min="7" max="7" width="18.5546875" style="86" bestFit="1" customWidth="1"/>
    <col min="8" max="8" width="13.33203125" style="86" bestFit="1" customWidth="1"/>
    <col min="9" max="9" width="8" style="86" bestFit="1" customWidth="1"/>
    <col min="10" max="10" width="14.33203125" style="86" bestFit="1" customWidth="1"/>
    <col min="11" max="11" width="19.5546875" style="86" customWidth="1"/>
    <col min="12" max="12" width="47.5546875" style="86" customWidth="1"/>
    <col min="13" max="13" width="23.5546875" style="86" customWidth="1"/>
    <col min="14" max="14" width="9.44140625" style="86" customWidth="1"/>
    <col min="15" max="15" width="9.88671875" style="86" customWidth="1"/>
    <col min="16" max="19" width="8.5546875" style="86" bestFit="1" customWidth="1"/>
    <col min="20" max="20" width="8.33203125" style="86" bestFit="1" customWidth="1"/>
    <col min="21" max="21" width="17.88671875" style="86" bestFit="1" customWidth="1"/>
    <col min="22" max="23" width="9.33203125" style="86" bestFit="1" customWidth="1"/>
    <col min="24" max="24" width="34.44140625" style="86" bestFit="1" customWidth="1"/>
    <col min="25" max="25" width="73.109375" style="86" bestFit="1" customWidth="1"/>
    <col min="26" max="26" width="29.6640625" style="86" bestFit="1" customWidth="1"/>
    <col min="27" max="27" width="65.44140625" style="86" bestFit="1" customWidth="1"/>
    <col min="28" max="28" width="36" style="86" bestFit="1" customWidth="1"/>
    <col min="29" max="29" width="34" style="86" customWidth="1"/>
    <col min="30" max="30" width="9.109375" style="86"/>
    <col min="31" max="31" width="6.88671875" style="86" bestFit="1" customWidth="1"/>
    <col min="32" max="32" width="17.88671875" style="86" bestFit="1" customWidth="1"/>
    <col min="33" max="33" width="5.5546875" style="86" bestFit="1" customWidth="1"/>
    <col min="34" max="34" width="7.33203125" style="86" bestFit="1" customWidth="1"/>
    <col min="35" max="36" width="12" style="86" bestFit="1" customWidth="1"/>
    <col min="37" max="37" width="13.109375" style="86" bestFit="1" customWidth="1"/>
    <col min="38" max="38" width="7.44140625" style="86" bestFit="1" customWidth="1"/>
    <col min="39" max="39" width="7.88671875" style="86" bestFit="1" customWidth="1"/>
    <col min="40" max="40" width="17.5546875" style="86" bestFit="1" customWidth="1"/>
    <col min="41" max="16384" width="9.109375" style="86"/>
  </cols>
  <sheetData>
    <row r="1" spans="1:25" ht="60" x14ac:dyDescent="0.25">
      <c r="A1" s="80" t="s">
        <v>1459</v>
      </c>
      <c r="B1" s="42" t="s">
        <v>1174</v>
      </c>
      <c r="C1" s="43" t="s">
        <v>1175</v>
      </c>
      <c r="D1" s="44" t="s">
        <v>1176</v>
      </c>
      <c r="E1" s="44" t="s">
        <v>1177</v>
      </c>
      <c r="F1" s="81" t="s">
        <v>4</v>
      </c>
      <c r="G1" s="81" t="s">
        <v>5</v>
      </c>
      <c r="H1" s="81" t="s">
        <v>6</v>
      </c>
      <c r="I1" s="81" t="s">
        <v>7</v>
      </c>
      <c r="J1" s="81" t="s">
        <v>7</v>
      </c>
      <c r="K1" s="81" t="s">
        <v>8</v>
      </c>
      <c r="L1" s="82" t="s">
        <v>9</v>
      </c>
      <c r="M1" s="81" t="s">
        <v>10</v>
      </c>
      <c r="N1" s="83" t="s">
        <v>1178</v>
      </c>
      <c r="O1" s="83" t="s">
        <v>1179</v>
      </c>
      <c r="P1" s="84" t="s">
        <v>1180</v>
      </c>
      <c r="Q1" s="83" t="s">
        <v>1181</v>
      </c>
      <c r="R1" s="83" t="s">
        <v>1182</v>
      </c>
      <c r="S1" s="84" t="s">
        <v>1183</v>
      </c>
      <c r="T1" s="83" t="s">
        <v>1184</v>
      </c>
      <c r="U1" s="83" t="s">
        <v>36</v>
      </c>
      <c r="V1" s="81" t="s">
        <v>1185</v>
      </c>
      <c r="W1" s="81" t="s">
        <v>38</v>
      </c>
      <c r="X1" s="80" t="s">
        <v>1186</v>
      </c>
      <c r="Y1" s="85" t="s">
        <v>1187</v>
      </c>
    </row>
    <row r="2" spans="1:25" ht="12.9" customHeight="1" x14ac:dyDescent="0.25">
      <c r="A2" s="58">
        <v>124</v>
      </c>
      <c r="B2" s="58" t="s">
        <v>1214</v>
      </c>
      <c r="C2" s="59" t="s">
        <v>1215</v>
      </c>
      <c r="D2" s="58" t="s">
        <v>887</v>
      </c>
      <c r="E2" s="60" t="s">
        <v>1216</v>
      </c>
      <c r="F2" s="58" t="s">
        <v>45</v>
      </c>
      <c r="G2" s="58" t="s">
        <v>46</v>
      </c>
      <c r="H2" s="58" t="s">
        <v>1188</v>
      </c>
      <c r="I2" s="58" t="s">
        <v>1189</v>
      </c>
      <c r="J2" s="58" t="s">
        <v>49</v>
      </c>
      <c r="K2" s="58" t="s">
        <v>1190</v>
      </c>
      <c r="L2" s="60" t="s">
        <v>51</v>
      </c>
      <c r="M2" s="58" t="s">
        <v>1430</v>
      </c>
      <c r="N2" s="61">
        <v>7</v>
      </c>
      <c r="O2" s="61">
        <v>7</v>
      </c>
      <c r="P2" s="62">
        <f t="shared" ref="P2:P65" si="0">O2/N2*100</f>
        <v>100</v>
      </c>
      <c r="Q2" s="61">
        <v>1</v>
      </c>
      <c r="R2" s="61">
        <v>1</v>
      </c>
      <c r="S2" s="63">
        <f t="shared" ref="S2:S65" si="1">R2/Q2*100</f>
        <v>100</v>
      </c>
      <c r="T2" s="58" t="s">
        <v>868</v>
      </c>
      <c r="U2" s="61">
        <v>8</v>
      </c>
      <c r="V2" s="60">
        <v>45277.062800925924</v>
      </c>
      <c r="W2" s="60" t="s">
        <v>1431</v>
      </c>
      <c r="X2" s="60" t="s">
        <v>872</v>
      </c>
      <c r="Y2" s="64" t="s">
        <v>1432</v>
      </c>
    </row>
    <row r="3" spans="1:25" ht="12.9" customHeight="1" x14ac:dyDescent="0.25">
      <c r="A3" s="58">
        <v>141</v>
      </c>
      <c r="B3" s="58" t="s">
        <v>1217</v>
      </c>
      <c r="C3" s="59" t="s">
        <v>1218</v>
      </c>
      <c r="D3" s="58" t="s">
        <v>869</v>
      </c>
      <c r="E3" s="60" t="s">
        <v>1219</v>
      </c>
      <c r="F3" s="58" t="s">
        <v>75</v>
      </c>
      <c r="G3" s="58" t="s">
        <v>76</v>
      </c>
      <c r="H3" s="58" t="s">
        <v>77</v>
      </c>
      <c r="I3" s="58" t="s">
        <v>1189</v>
      </c>
      <c r="J3" s="58" t="s">
        <v>49</v>
      </c>
      <c r="K3" s="58" t="s">
        <v>1190</v>
      </c>
      <c r="L3" s="60" t="s">
        <v>51</v>
      </c>
      <c r="M3" s="58" t="s">
        <v>1430</v>
      </c>
      <c r="N3" s="61">
        <v>44</v>
      </c>
      <c r="O3" s="61">
        <v>42</v>
      </c>
      <c r="P3" s="62">
        <f t="shared" si="0"/>
        <v>95.454545454545453</v>
      </c>
      <c r="Q3" s="61">
        <v>0</v>
      </c>
      <c r="R3" s="61">
        <v>0</v>
      </c>
      <c r="S3" s="63" t="e">
        <f t="shared" si="1"/>
        <v>#DIV/0!</v>
      </c>
      <c r="T3" s="58" t="s">
        <v>868</v>
      </c>
      <c r="U3" s="61">
        <v>44</v>
      </c>
      <c r="V3" s="60">
        <v>45279.409930555557</v>
      </c>
      <c r="W3" s="60" t="s">
        <v>1433</v>
      </c>
      <c r="X3" s="60" t="s">
        <v>886</v>
      </c>
      <c r="Y3" s="64" t="s">
        <v>970</v>
      </c>
    </row>
    <row r="4" spans="1:25" ht="12.9" customHeight="1" x14ac:dyDescent="0.25">
      <c r="A4" s="58">
        <v>64</v>
      </c>
      <c r="B4" s="58" t="s">
        <v>695</v>
      </c>
      <c r="C4" s="59" t="s">
        <v>1220</v>
      </c>
      <c r="D4" s="58" t="s">
        <v>869</v>
      </c>
      <c r="E4" s="60" t="s">
        <v>149</v>
      </c>
      <c r="F4" s="26" t="s">
        <v>53</v>
      </c>
      <c r="G4" s="26" t="s">
        <v>54</v>
      </c>
      <c r="H4" s="58" t="s">
        <v>1191</v>
      </c>
      <c r="I4" s="58" t="s">
        <v>1192</v>
      </c>
      <c r="J4" s="58" t="s">
        <v>57</v>
      </c>
      <c r="K4" s="58" t="s">
        <v>1190</v>
      </c>
      <c r="L4" s="60" t="s">
        <v>51</v>
      </c>
      <c r="M4" s="58" t="s">
        <v>1434</v>
      </c>
      <c r="N4" s="61">
        <v>52</v>
      </c>
      <c r="O4" s="61">
        <v>49</v>
      </c>
      <c r="P4" s="62">
        <f t="shared" si="0"/>
        <v>94.230769230769226</v>
      </c>
      <c r="Q4" s="61">
        <v>1</v>
      </c>
      <c r="R4" s="61">
        <v>1</v>
      </c>
      <c r="S4" s="63">
        <f t="shared" si="1"/>
        <v>100</v>
      </c>
      <c r="T4" s="58" t="s">
        <v>114</v>
      </c>
      <c r="U4" s="61">
        <v>54</v>
      </c>
      <c r="V4" s="60">
        <v>45273.214004629626</v>
      </c>
      <c r="W4" s="60" t="s">
        <v>954</v>
      </c>
      <c r="X4" s="60" t="s">
        <v>877</v>
      </c>
      <c r="Y4" s="64" t="s">
        <v>1435</v>
      </c>
    </row>
    <row r="5" spans="1:25" ht="12.9" customHeight="1" x14ac:dyDescent="0.25">
      <c r="A5" s="58">
        <v>130</v>
      </c>
      <c r="B5" s="58" t="s">
        <v>1221</v>
      </c>
      <c r="C5" s="59" t="s">
        <v>1222</v>
      </c>
      <c r="D5" s="58" t="s">
        <v>869</v>
      </c>
      <c r="E5" s="60" t="s">
        <v>1223</v>
      </c>
      <c r="F5" s="58" t="s">
        <v>45</v>
      </c>
      <c r="G5" s="58" t="s">
        <v>46</v>
      </c>
      <c r="H5" s="58" t="s">
        <v>1188</v>
      </c>
      <c r="I5" s="58" t="s">
        <v>1189</v>
      </c>
      <c r="J5" s="58" t="s">
        <v>49</v>
      </c>
      <c r="K5" s="58" t="s">
        <v>1190</v>
      </c>
      <c r="L5" s="60" t="s">
        <v>51</v>
      </c>
      <c r="M5" s="58" t="s">
        <v>1430</v>
      </c>
      <c r="N5" s="61">
        <v>56</v>
      </c>
      <c r="O5" s="61">
        <v>51</v>
      </c>
      <c r="P5" s="62">
        <f t="shared" si="0"/>
        <v>91.071428571428569</v>
      </c>
      <c r="Q5" s="61">
        <v>1</v>
      </c>
      <c r="R5" s="61">
        <v>1</v>
      </c>
      <c r="S5" s="63">
        <f t="shared" si="1"/>
        <v>100</v>
      </c>
      <c r="T5" s="58" t="s">
        <v>114</v>
      </c>
      <c r="U5" s="61">
        <v>57</v>
      </c>
      <c r="V5" s="60">
        <v>45278.211701388886</v>
      </c>
      <c r="W5" s="60" t="s">
        <v>1436</v>
      </c>
      <c r="X5" s="60" t="s">
        <v>872</v>
      </c>
      <c r="Y5" s="64" t="s">
        <v>872</v>
      </c>
    </row>
    <row r="6" spans="1:25" ht="12.9" customHeight="1" x14ac:dyDescent="0.25">
      <c r="A6" s="58">
        <v>16</v>
      </c>
      <c r="B6" s="58" t="s">
        <v>1224</v>
      </c>
      <c r="C6" s="59" t="s">
        <v>1225</v>
      </c>
      <c r="D6" s="58" t="s">
        <v>887</v>
      </c>
      <c r="E6" s="60" t="s">
        <v>1219</v>
      </c>
      <c r="F6" s="58" t="s">
        <v>75</v>
      </c>
      <c r="G6" s="58" t="s">
        <v>76</v>
      </c>
      <c r="H6" s="58" t="s">
        <v>77</v>
      </c>
      <c r="I6" s="58" t="s">
        <v>1189</v>
      </c>
      <c r="J6" s="58" t="s">
        <v>49</v>
      </c>
      <c r="K6" s="58" t="s">
        <v>1190</v>
      </c>
      <c r="L6" s="60" t="s">
        <v>51</v>
      </c>
      <c r="M6" s="58" t="s">
        <v>1430</v>
      </c>
      <c r="N6" s="61">
        <v>20</v>
      </c>
      <c r="O6" s="61">
        <v>18</v>
      </c>
      <c r="P6" s="62">
        <f t="shared" si="0"/>
        <v>90</v>
      </c>
      <c r="Q6" s="61">
        <v>4</v>
      </c>
      <c r="R6" s="61">
        <v>4</v>
      </c>
      <c r="S6" s="63">
        <f t="shared" si="1"/>
        <v>100</v>
      </c>
      <c r="T6" s="58" t="s">
        <v>868</v>
      </c>
      <c r="U6" s="61">
        <v>42</v>
      </c>
      <c r="V6" s="60">
        <v>45270.18408564815</v>
      </c>
      <c r="W6" s="60" t="s">
        <v>1433</v>
      </c>
      <c r="X6" s="60" t="s">
        <v>872</v>
      </c>
      <c r="Y6" s="64" t="s">
        <v>872</v>
      </c>
    </row>
    <row r="7" spans="1:25" ht="12.9" customHeight="1" x14ac:dyDescent="0.25">
      <c r="A7" s="58">
        <v>69</v>
      </c>
      <c r="B7" s="58" t="s">
        <v>675</v>
      </c>
      <c r="C7" s="59" t="s">
        <v>1226</v>
      </c>
      <c r="D7" s="58" t="s">
        <v>869</v>
      </c>
      <c r="E7" s="60" t="s">
        <v>1227</v>
      </c>
      <c r="F7" s="58" t="s">
        <v>88</v>
      </c>
      <c r="G7" s="58" t="s">
        <v>89</v>
      </c>
      <c r="H7" s="58" t="s">
        <v>89</v>
      </c>
      <c r="I7" s="58" t="s">
        <v>1192</v>
      </c>
      <c r="J7" s="58" t="s">
        <v>57</v>
      </c>
      <c r="K7" s="58" t="s">
        <v>1193</v>
      </c>
      <c r="L7" s="60" t="s">
        <v>51</v>
      </c>
      <c r="M7" s="58" t="s">
        <v>1437</v>
      </c>
      <c r="N7" s="61">
        <v>33</v>
      </c>
      <c r="O7" s="61">
        <v>33</v>
      </c>
      <c r="P7" s="62">
        <f t="shared" si="0"/>
        <v>100</v>
      </c>
      <c r="Q7" s="61">
        <v>0</v>
      </c>
      <c r="R7" s="61">
        <v>0</v>
      </c>
      <c r="S7" s="63" t="e">
        <f t="shared" si="1"/>
        <v>#DIV/0!</v>
      </c>
      <c r="T7" s="58" t="s">
        <v>114</v>
      </c>
      <c r="U7" s="61">
        <v>47</v>
      </c>
      <c r="V7" s="60">
        <v>45267.322060185186</v>
      </c>
      <c r="W7" s="60" t="s">
        <v>954</v>
      </c>
      <c r="X7" s="60" t="s">
        <v>1438</v>
      </c>
      <c r="Y7" s="64" t="s">
        <v>964</v>
      </c>
    </row>
    <row r="8" spans="1:25" ht="12.9" customHeight="1" x14ac:dyDescent="0.25">
      <c r="A8" s="58">
        <v>86</v>
      </c>
      <c r="B8" s="58" t="s">
        <v>1228</v>
      </c>
      <c r="C8" s="59" t="s">
        <v>1229</v>
      </c>
      <c r="D8" s="58" t="s">
        <v>890</v>
      </c>
      <c r="E8" s="60" t="s">
        <v>1230</v>
      </c>
      <c r="F8" s="58" t="s">
        <v>80</v>
      </c>
      <c r="G8" s="58" t="s">
        <v>81</v>
      </c>
      <c r="H8" s="58" t="s">
        <v>94</v>
      </c>
      <c r="I8" s="58" t="s">
        <v>1194</v>
      </c>
      <c r="J8" s="58" t="s">
        <v>84</v>
      </c>
      <c r="K8" s="58" t="s">
        <v>1193</v>
      </c>
      <c r="L8" s="60" t="s">
        <v>51</v>
      </c>
      <c r="M8" s="58" t="s">
        <v>1439</v>
      </c>
      <c r="N8" s="61">
        <v>5</v>
      </c>
      <c r="O8" s="61">
        <v>5</v>
      </c>
      <c r="P8" s="62">
        <f t="shared" si="0"/>
        <v>100</v>
      </c>
      <c r="Q8" s="61">
        <v>0</v>
      </c>
      <c r="R8" s="61">
        <v>0</v>
      </c>
      <c r="S8" s="63" t="e">
        <f t="shared" si="1"/>
        <v>#DIV/0!</v>
      </c>
      <c r="T8" s="58" t="s">
        <v>868</v>
      </c>
      <c r="U8" s="61">
        <v>5</v>
      </c>
      <c r="V8" s="60">
        <v>45267.231458333335</v>
      </c>
      <c r="W8" s="60" t="s">
        <v>954</v>
      </c>
      <c r="X8" s="60" t="s">
        <v>877</v>
      </c>
      <c r="Y8" s="64" t="s">
        <v>877</v>
      </c>
    </row>
    <row r="9" spans="1:25" ht="12.9" customHeight="1" x14ac:dyDescent="0.25">
      <c r="A9" s="58">
        <v>87</v>
      </c>
      <c r="B9" s="58" t="s">
        <v>1231</v>
      </c>
      <c r="C9" s="59" t="s">
        <v>1232</v>
      </c>
      <c r="D9" s="58" t="s">
        <v>890</v>
      </c>
      <c r="E9" s="60" t="s">
        <v>1233</v>
      </c>
      <c r="F9" s="58" t="s">
        <v>80</v>
      </c>
      <c r="G9" s="58" t="s">
        <v>81</v>
      </c>
      <c r="H9" s="58" t="s">
        <v>94</v>
      </c>
      <c r="I9" s="58" t="s">
        <v>1194</v>
      </c>
      <c r="J9" s="58" t="s">
        <v>84</v>
      </c>
      <c r="K9" s="58" t="s">
        <v>1193</v>
      </c>
      <c r="L9" s="60" t="s">
        <v>51</v>
      </c>
      <c r="M9" s="58" t="s">
        <v>1439</v>
      </c>
      <c r="N9" s="61">
        <v>4</v>
      </c>
      <c r="O9" s="61">
        <v>4</v>
      </c>
      <c r="P9" s="62">
        <f t="shared" si="0"/>
        <v>100</v>
      </c>
      <c r="Q9" s="61">
        <v>0</v>
      </c>
      <c r="R9" s="61">
        <v>0</v>
      </c>
      <c r="S9" s="63" t="e">
        <f t="shared" si="1"/>
        <v>#DIV/0!</v>
      </c>
      <c r="T9" s="58" t="s">
        <v>868</v>
      </c>
      <c r="U9" s="61">
        <v>4</v>
      </c>
      <c r="V9" s="60">
        <v>45273.526736111111</v>
      </c>
      <c r="W9" s="60" t="s">
        <v>954</v>
      </c>
      <c r="X9" s="60" t="s">
        <v>872</v>
      </c>
      <c r="Y9" s="64" t="s">
        <v>872</v>
      </c>
    </row>
    <row r="10" spans="1:25" ht="12.9" customHeight="1" x14ac:dyDescent="0.25">
      <c r="A10" s="58">
        <v>13</v>
      </c>
      <c r="B10" s="58" t="s">
        <v>1234</v>
      </c>
      <c r="C10" s="59" t="s">
        <v>1235</v>
      </c>
      <c r="D10" s="58" t="s">
        <v>890</v>
      </c>
      <c r="E10" s="60" t="s">
        <v>1236</v>
      </c>
      <c r="F10" s="58" t="s">
        <v>88</v>
      </c>
      <c r="G10" s="58" t="s">
        <v>89</v>
      </c>
      <c r="H10" s="58" t="s">
        <v>89</v>
      </c>
      <c r="I10" s="58" t="s">
        <v>1192</v>
      </c>
      <c r="J10" s="58" t="s">
        <v>57</v>
      </c>
      <c r="K10" s="58" t="s">
        <v>1193</v>
      </c>
      <c r="L10" s="60" t="s">
        <v>51</v>
      </c>
      <c r="M10" s="58" t="s">
        <v>1437</v>
      </c>
      <c r="N10" s="61">
        <v>80</v>
      </c>
      <c r="O10" s="61">
        <v>78</v>
      </c>
      <c r="P10" s="62">
        <f t="shared" si="0"/>
        <v>97.5</v>
      </c>
      <c r="Q10" s="61">
        <v>0</v>
      </c>
      <c r="R10" s="61">
        <v>0</v>
      </c>
      <c r="S10" s="63" t="e">
        <f t="shared" si="1"/>
        <v>#DIV/0!</v>
      </c>
      <c r="T10" s="58" t="s">
        <v>114</v>
      </c>
      <c r="U10" s="61">
        <v>80</v>
      </c>
      <c r="V10" s="60">
        <v>45268.096226851849</v>
      </c>
      <c r="W10" s="60" t="s">
        <v>1440</v>
      </c>
      <c r="X10" s="60" t="s">
        <v>872</v>
      </c>
      <c r="Y10" s="64" t="s">
        <v>872</v>
      </c>
    </row>
    <row r="11" spans="1:25" ht="12.9" customHeight="1" x14ac:dyDescent="0.25">
      <c r="A11" s="58">
        <v>33</v>
      </c>
      <c r="B11" s="58" t="s">
        <v>678</v>
      </c>
      <c r="C11" s="59" t="s">
        <v>1237</v>
      </c>
      <c r="D11" s="58" t="s">
        <v>869</v>
      </c>
      <c r="E11" s="60" t="s">
        <v>104</v>
      </c>
      <c r="F11" s="58" t="s">
        <v>88</v>
      </c>
      <c r="G11" s="58" t="s">
        <v>89</v>
      </c>
      <c r="H11" s="58" t="s">
        <v>89</v>
      </c>
      <c r="I11" s="58" t="s">
        <v>1192</v>
      </c>
      <c r="J11" s="58" t="s">
        <v>57</v>
      </c>
      <c r="K11" s="58" t="s">
        <v>1193</v>
      </c>
      <c r="L11" s="60" t="s">
        <v>51</v>
      </c>
      <c r="M11" s="58" t="s">
        <v>1437</v>
      </c>
      <c r="N11" s="61">
        <v>40</v>
      </c>
      <c r="O11" s="61">
        <v>39</v>
      </c>
      <c r="P11" s="62">
        <f t="shared" si="0"/>
        <v>97.5</v>
      </c>
      <c r="Q11" s="61">
        <v>0</v>
      </c>
      <c r="R11" s="61">
        <v>0</v>
      </c>
      <c r="S11" s="63" t="e">
        <f t="shared" si="1"/>
        <v>#DIV/0!</v>
      </c>
      <c r="T11" s="58" t="s">
        <v>900</v>
      </c>
      <c r="U11" s="61">
        <v>46</v>
      </c>
      <c r="V11" s="60">
        <v>45268.152974537035</v>
      </c>
      <c r="W11" s="60" t="s">
        <v>1440</v>
      </c>
      <c r="X11" s="60" t="s">
        <v>886</v>
      </c>
      <c r="Y11" s="64" t="s">
        <v>970</v>
      </c>
    </row>
    <row r="12" spans="1:25" ht="12.9" customHeight="1" x14ac:dyDescent="0.25">
      <c r="A12" s="58">
        <v>112</v>
      </c>
      <c r="B12" s="58" t="s">
        <v>684</v>
      </c>
      <c r="C12" s="59" t="s">
        <v>1238</v>
      </c>
      <c r="D12" s="58" t="s">
        <v>869</v>
      </c>
      <c r="E12" s="60" t="s">
        <v>118</v>
      </c>
      <c r="F12" s="58" t="s">
        <v>99</v>
      </c>
      <c r="G12" s="58" t="s">
        <v>100</v>
      </c>
      <c r="H12" s="58" t="s">
        <v>100</v>
      </c>
      <c r="I12" s="58" t="s">
        <v>1194</v>
      </c>
      <c r="J12" s="58" t="s">
        <v>84</v>
      </c>
      <c r="K12" s="58" t="s">
        <v>1193</v>
      </c>
      <c r="L12" s="60" t="s">
        <v>51</v>
      </c>
      <c r="M12" s="58" t="s">
        <v>1430</v>
      </c>
      <c r="N12" s="61">
        <v>43</v>
      </c>
      <c r="O12" s="61">
        <v>39</v>
      </c>
      <c r="P12" s="62">
        <f t="shared" si="0"/>
        <v>90.697674418604649</v>
      </c>
      <c r="Q12" s="61">
        <v>0</v>
      </c>
      <c r="R12" s="61">
        <v>0</v>
      </c>
      <c r="S12" s="63" t="e">
        <f t="shared" si="1"/>
        <v>#DIV/0!</v>
      </c>
      <c r="T12" s="58" t="s">
        <v>868</v>
      </c>
      <c r="U12" s="61">
        <v>44</v>
      </c>
      <c r="V12" s="60">
        <v>45267.205393518518</v>
      </c>
      <c r="W12" s="60" t="s">
        <v>1440</v>
      </c>
      <c r="X12" s="60" t="s">
        <v>1441</v>
      </c>
      <c r="Y12" s="64" t="s">
        <v>919</v>
      </c>
    </row>
    <row r="13" spans="1:25" ht="12.9" customHeight="1" x14ac:dyDescent="0.25">
      <c r="A13" s="58">
        <v>63</v>
      </c>
      <c r="B13" s="58" t="s">
        <v>692</v>
      </c>
      <c r="C13" s="59" t="s">
        <v>1239</v>
      </c>
      <c r="D13" s="58" t="s">
        <v>869</v>
      </c>
      <c r="E13" s="60" t="s">
        <v>1240</v>
      </c>
      <c r="F13" s="58" t="s">
        <v>131</v>
      </c>
      <c r="G13" s="58" t="s">
        <v>132</v>
      </c>
      <c r="H13" s="58" t="s">
        <v>132</v>
      </c>
      <c r="I13" s="58" t="s">
        <v>1195</v>
      </c>
      <c r="J13" s="58" t="s">
        <v>134</v>
      </c>
      <c r="K13" s="58" t="s">
        <v>1196</v>
      </c>
      <c r="L13" s="60" t="s">
        <v>51</v>
      </c>
      <c r="M13" s="58" t="s">
        <v>1442</v>
      </c>
      <c r="N13" s="61">
        <v>1</v>
      </c>
      <c r="O13" s="61">
        <v>1</v>
      </c>
      <c r="P13" s="62">
        <f t="shared" si="0"/>
        <v>100</v>
      </c>
      <c r="Q13" s="61">
        <v>14</v>
      </c>
      <c r="R13" s="61">
        <v>11</v>
      </c>
      <c r="S13" s="63">
        <f t="shared" si="1"/>
        <v>78.571428571428569</v>
      </c>
      <c r="T13" s="58" t="s">
        <v>900</v>
      </c>
      <c r="U13" s="61">
        <v>21</v>
      </c>
      <c r="V13" s="60">
        <v>45273.164988425924</v>
      </c>
      <c r="W13" s="60" t="s">
        <v>954</v>
      </c>
      <c r="X13" s="60" t="s">
        <v>872</v>
      </c>
      <c r="Y13" s="64" t="s">
        <v>1432</v>
      </c>
    </row>
    <row r="14" spans="1:25" ht="12.9" customHeight="1" x14ac:dyDescent="0.25">
      <c r="A14" s="58">
        <v>139</v>
      </c>
      <c r="B14" s="58" t="s">
        <v>711</v>
      </c>
      <c r="C14" s="59" t="s">
        <v>1241</v>
      </c>
      <c r="D14" s="58" t="s">
        <v>869</v>
      </c>
      <c r="E14" s="60" t="s">
        <v>189</v>
      </c>
      <c r="F14" s="58" t="s">
        <v>131</v>
      </c>
      <c r="G14" s="58" t="s">
        <v>132</v>
      </c>
      <c r="H14" s="58" t="s">
        <v>132</v>
      </c>
      <c r="I14" s="58" t="s">
        <v>1195</v>
      </c>
      <c r="J14" s="58" t="s">
        <v>134</v>
      </c>
      <c r="K14" s="58" t="s">
        <v>1196</v>
      </c>
      <c r="L14" s="60" t="s">
        <v>51</v>
      </c>
      <c r="M14" s="58" t="s">
        <v>1442</v>
      </c>
      <c r="N14" s="61">
        <v>3</v>
      </c>
      <c r="O14" s="61">
        <v>3</v>
      </c>
      <c r="P14" s="62">
        <f t="shared" si="0"/>
        <v>100</v>
      </c>
      <c r="Q14" s="61">
        <v>0</v>
      </c>
      <c r="R14" s="61">
        <v>0</v>
      </c>
      <c r="S14" s="63" t="e">
        <f t="shared" si="1"/>
        <v>#DIV/0!</v>
      </c>
      <c r="T14" s="58" t="s">
        <v>114</v>
      </c>
      <c r="U14" s="61" t="s">
        <v>114</v>
      </c>
      <c r="V14" s="60">
        <v>45279.282407407409</v>
      </c>
      <c r="W14" s="60" t="s">
        <v>1431</v>
      </c>
      <c r="X14" s="60" t="s">
        <v>872</v>
      </c>
      <c r="Y14" s="64" t="s">
        <v>872</v>
      </c>
    </row>
    <row r="15" spans="1:25" ht="12.9" customHeight="1" x14ac:dyDescent="0.25">
      <c r="A15" s="58">
        <v>28</v>
      </c>
      <c r="B15" s="58" t="s">
        <v>688</v>
      </c>
      <c r="C15" s="59" t="s">
        <v>1242</v>
      </c>
      <c r="D15" s="58" t="s">
        <v>869</v>
      </c>
      <c r="E15" s="60" t="s">
        <v>185</v>
      </c>
      <c r="F15" s="58" t="s">
        <v>131</v>
      </c>
      <c r="G15" s="58" t="s">
        <v>132</v>
      </c>
      <c r="H15" s="58" t="s">
        <v>132</v>
      </c>
      <c r="I15" s="58" t="s">
        <v>1195</v>
      </c>
      <c r="J15" s="58" t="s">
        <v>134</v>
      </c>
      <c r="K15" s="58" t="s">
        <v>1196</v>
      </c>
      <c r="L15" s="60" t="s">
        <v>51</v>
      </c>
      <c r="M15" s="58" t="s">
        <v>1442</v>
      </c>
      <c r="N15" s="61">
        <v>68</v>
      </c>
      <c r="O15" s="61">
        <v>59</v>
      </c>
      <c r="P15" s="62">
        <f t="shared" si="0"/>
        <v>86.764705882352942</v>
      </c>
      <c r="Q15" s="61">
        <v>8</v>
      </c>
      <c r="R15" s="61">
        <v>3</v>
      </c>
      <c r="S15" s="63">
        <f t="shared" si="1"/>
        <v>37.5</v>
      </c>
      <c r="T15" s="58" t="s">
        <v>900</v>
      </c>
      <c r="U15" s="61">
        <v>82</v>
      </c>
      <c r="V15" s="60">
        <v>45271.230740740742</v>
      </c>
      <c r="W15" s="60" t="s">
        <v>1440</v>
      </c>
      <c r="X15" s="60" t="s">
        <v>872</v>
      </c>
      <c r="Y15" s="64" t="s">
        <v>1443</v>
      </c>
    </row>
    <row r="16" spans="1:25" ht="12.9" customHeight="1" x14ac:dyDescent="0.25">
      <c r="A16" s="58">
        <v>158</v>
      </c>
      <c r="B16" s="58" t="s">
        <v>713</v>
      </c>
      <c r="C16" s="59" t="s">
        <v>1243</v>
      </c>
      <c r="D16" s="58" t="s">
        <v>869</v>
      </c>
      <c r="E16" s="60" t="s">
        <v>193</v>
      </c>
      <c r="F16" s="58" t="s">
        <v>176</v>
      </c>
      <c r="G16" s="58" t="s">
        <v>177</v>
      </c>
      <c r="H16" s="58" t="s">
        <v>177</v>
      </c>
      <c r="I16" s="58" t="s">
        <v>1195</v>
      </c>
      <c r="J16" s="58" t="s">
        <v>134</v>
      </c>
      <c r="K16" s="58" t="s">
        <v>1196</v>
      </c>
      <c r="L16" s="60" t="s">
        <v>51</v>
      </c>
      <c r="M16" s="58" t="s">
        <v>1442</v>
      </c>
      <c r="N16" s="61">
        <v>75</v>
      </c>
      <c r="O16" s="61">
        <v>54</v>
      </c>
      <c r="P16" s="62">
        <f t="shared" si="0"/>
        <v>72</v>
      </c>
      <c r="Q16" s="61">
        <v>23</v>
      </c>
      <c r="R16" s="61">
        <v>9</v>
      </c>
      <c r="S16" s="63">
        <f t="shared" si="1"/>
        <v>39.130434782608695</v>
      </c>
      <c r="T16" s="58" t="s">
        <v>900</v>
      </c>
      <c r="U16" s="61">
        <v>102</v>
      </c>
      <c r="V16" s="60">
        <v>45289.224016203705</v>
      </c>
      <c r="W16" s="60" t="s">
        <v>1433</v>
      </c>
      <c r="X16" s="60" t="s">
        <v>872</v>
      </c>
      <c r="Y16" s="64" t="s">
        <v>872</v>
      </c>
    </row>
    <row r="17" spans="1:25" ht="12.9" customHeight="1" x14ac:dyDescent="0.25">
      <c r="A17" s="58">
        <v>138</v>
      </c>
      <c r="B17" s="58" t="s">
        <v>698</v>
      </c>
      <c r="C17" s="59" t="s">
        <v>1244</v>
      </c>
      <c r="D17" s="58" t="s">
        <v>869</v>
      </c>
      <c r="E17" s="60" t="s">
        <v>157</v>
      </c>
      <c r="F17" s="58" t="s">
        <v>131</v>
      </c>
      <c r="G17" s="58" t="s">
        <v>132</v>
      </c>
      <c r="H17" s="58" t="s">
        <v>132</v>
      </c>
      <c r="I17" s="58" t="s">
        <v>1195</v>
      </c>
      <c r="J17" s="58" t="s">
        <v>134</v>
      </c>
      <c r="K17" s="58" t="s">
        <v>1196</v>
      </c>
      <c r="L17" s="60" t="s">
        <v>51</v>
      </c>
      <c r="M17" s="58" t="s">
        <v>1442</v>
      </c>
      <c r="N17" s="61">
        <v>3</v>
      </c>
      <c r="O17" s="61">
        <v>2</v>
      </c>
      <c r="P17" s="62">
        <f t="shared" si="0"/>
        <v>66.666666666666657</v>
      </c>
      <c r="Q17" s="61">
        <v>0</v>
      </c>
      <c r="R17" s="61">
        <v>0</v>
      </c>
      <c r="S17" s="63" t="e">
        <f t="shared" si="1"/>
        <v>#DIV/0!</v>
      </c>
      <c r="T17" s="58" t="s">
        <v>114</v>
      </c>
      <c r="U17" s="61" t="s">
        <v>114</v>
      </c>
      <c r="V17" s="60">
        <v>45279.277129629627</v>
      </c>
      <c r="W17" s="60" t="s">
        <v>1431</v>
      </c>
      <c r="X17" s="60" t="s">
        <v>872</v>
      </c>
      <c r="Y17" s="64" t="s">
        <v>872</v>
      </c>
    </row>
    <row r="18" spans="1:25" ht="12.9" customHeight="1" x14ac:dyDescent="0.25">
      <c r="A18" s="58">
        <v>4</v>
      </c>
      <c r="B18" s="58" t="s">
        <v>1245</v>
      </c>
      <c r="C18" s="59" t="s">
        <v>1246</v>
      </c>
      <c r="D18" s="58" t="s">
        <v>869</v>
      </c>
      <c r="E18" s="60" t="s">
        <v>1247</v>
      </c>
      <c r="F18" s="58" t="s">
        <v>521</v>
      </c>
      <c r="G18" s="58" t="s">
        <v>523</v>
      </c>
      <c r="H18" s="58" t="s">
        <v>523</v>
      </c>
      <c r="I18" s="58" t="s">
        <v>1197</v>
      </c>
      <c r="J18" s="58" t="s">
        <v>278</v>
      </c>
      <c r="K18" s="58" t="s">
        <v>1198</v>
      </c>
      <c r="L18" s="60" t="s">
        <v>51</v>
      </c>
      <c r="M18" s="58" t="s">
        <v>1444</v>
      </c>
      <c r="N18" s="61">
        <v>18</v>
      </c>
      <c r="O18" s="61">
        <v>18</v>
      </c>
      <c r="P18" s="62">
        <f t="shared" si="0"/>
        <v>100</v>
      </c>
      <c r="Q18" s="61">
        <v>3</v>
      </c>
      <c r="R18" s="61">
        <v>3</v>
      </c>
      <c r="S18" s="63">
        <f t="shared" si="1"/>
        <v>100</v>
      </c>
      <c r="T18" s="58" t="s">
        <v>868</v>
      </c>
      <c r="U18" s="61">
        <v>27</v>
      </c>
      <c r="V18" s="60">
        <v>45266.373217592591</v>
      </c>
      <c r="W18" s="60" t="s">
        <v>1440</v>
      </c>
      <c r="X18" s="60" t="s">
        <v>872</v>
      </c>
      <c r="Y18" s="64" t="s">
        <v>1445</v>
      </c>
    </row>
    <row r="19" spans="1:25" ht="12.9" customHeight="1" x14ac:dyDescent="0.25">
      <c r="A19" s="58">
        <v>52</v>
      </c>
      <c r="B19" s="58" t="s">
        <v>1248</v>
      </c>
      <c r="C19" s="59" t="s">
        <v>1249</v>
      </c>
      <c r="D19" s="58" t="s">
        <v>887</v>
      </c>
      <c r="E19" s="60" t="s">
        <v>1250</v>
      </c>
      <c r="F19" s="58" t="s">
        <v>275</v>
      </c>
      <c r="G19" s="58" t="s">
        <v>276</v>
      </c>
      <c r="H19" s="58" t="s">
        <v>276</v>
      </c>
      <c r="I19" s="58" t="s">
        <v>1197</v>
      </c>
      <c r="J19" s="58" t="s">
        <v>278</v>
      </c>
      <c r="K19" s="58" t="s">
        <v>1198</v>
      </c>
      <c r="L19" s="60" t="s">
        <v>51</v>
      </c>
      <c r="M19" s="58" t="s">
        <v>1444</v>
      </c>
      <c r="N19" s="61">
        <v>15</v>
      </c>
      <c r="O19" s="61">
        <v>15</v>
      </c>
      <c r="P19" s="62">
        <f t="shared" si="0"/>
        <v>100</v>
      </c>
      <c r="Q19" s="61">
        <v>0</v>
      </c>
      <c r="R19" s="61">
        <v>0</v>
      </c>
      <c r="S19" s="63" t="e">
        <f t="shared" si="1"/>
        <v>#DIV/0!</v>
      </c>
      <c r="T19" s="58" t="s">
        <v>114</v>
      </c>
      <c r="U19" s="61">
        <v>19</v>
      </c>
      <c r="V19" s="60">
        <v>45273.055798611109</v>
      </c>
      <c r="W19" s="60" t="s">
        <v>914</v>
      </c>
      <c r="X19" s="60" t="s">
        <v>872</v>
      </c>
      <c r="Y19" s="64" t="s">
        <v>872</v>
      </c>
    </row>
    <row r="20" spans="1:25" ht="12.9" customHeight="1" x14ac:dyDescent="0.25">
      <c r="A20" s="58">
        <v>53</v>
      </c>
      <c r="B20" s="58" t="s">
        <v>688</v>
      </c>
      <c r="C20" s="59" t="s">
        <v>1251</v>
      </c>
      <c r="D20" s="58" t="s">
        <v>887</v>
      </c>
      <c r="E20" s="60" t="s">
        <v>114</v>
      </c>
      <c r="F20" s="58" t="s">
        <v>275</v>
      </c>
      <c r="G20" s="58" t="s">
        <v>276</v>
      </c>
      <c r="H20" s="58" t="s">
        <v>276</v>
      </c>
      <c r="I20" s="58" t="s">
        <v>1197</v>
      </c>
      <c r="J20" s="58" t="s">
        <v>278</v>
      </c>
      <c r="K20" s="58" t="s">
        <v>1198</v>
      </c>
      <c r="L20" s="60" t="s">
        <v>51</v>
      </c>
      <c r="M20" s="58" t="s">
        <v>1444</v>
      </c>
      <c r="N20" s="61">
        <v>10</v>
      </c>
      <c r="O20" s="61">
        <v>10</v>
      </c>
      <c r="P20" s="62">
        <f t="shared" si="0"/>
        <v>100</v>
      </c>
      <c r="Q20" s="61">
        <v>0</v>
      </c>
      <c r="R20" s="61">
        <v>0</v>
      </c>
      <c r="S20" s="63" t="e">
        <f t="shared" si="1"/>
        <v>#DIV/0!</v>
      </c>
      <c r="T20" s="58" t="s">
        <v>114</v>
      </c>
      <c r="U20" s="61">
        <v>10</v>
      </c>
      <c r="V20" s="60">
        <v>45273.06045138889</v>
      </c>
      <c r="W20" s="60" t="s">
        <v>914</v>
      </c>
      <c r="X20" s="60" t="s">
        <v>872</v>
      </c>
      <c r="Y20" s="64" t="s">
        <v>872</v>
      </c>
    </row>
    <row r="21" spans="1:25" ht="12.9" customHeight="1" x14ac:dyDescent="0.25">
      <c r="A21" s="58">
        <v>58</v>
      </c>
      <c r="B21" s="58" t="s">
        <v>1252</v>
      </c>
      <c r="C21" s="59" t="s">
        <v>1253</v>
      </c>
      <c r="D21" s="58" t="s">
        <v>887</v>
      </c>
      <c r="E21" s="60" t="s">
        <v>1254</v>
      </c>
      <c r="F21" s="58" t="s">
        <v>283</v>
      </c>
      <c r="G21" s="58" t="s">
        <v>285</v>
      </c>
      <c r="H21" s="58" t="s">
        <v>285</v>
      </c>
      <c r="I21" s="58" t="s">
        <v>1197</v>
      </c>
      <c r="J21" s="58" t="s">
        <v>278</v>
      </c>
      <c r="K21" s="58" t="s">
        <v>1198</v>
      </c>
      <c r="L21" s="60" t="s">
        <v>51</v>
      </c>
      <c r="M21" s="58" t="s">
        <v>1444</v>
      </c>
      <c r="N21" s="61">
        <v>3</v>
      </c>
      <c r="O21" s="61">
        <v>3</v>
      </c>
      <c r="P21" s="62">
        <f t="shared" si="0"/>
        <v>100</v>
      </c>
      <c r="Q21" s="61">
        <v>0</v>
      </c>
      <c r="R21" s="61">
        <v>0</v>
      </c>
      <c r="S21" s="63" t="e">
        <f t="shared" si="1"/>
        <v>#DIV/0!</v>
      </c>
      <c r="T21" s="58" t="s">
        <v>868</v>
      </c>
      <c r="U21" s="61">
        <v>4</v>
      </c>
      <c r="V21" s="60">
        <v>45273.152187500003</v>
      </c>
      <c r="W21" s="60" t="s">
        <v>914</v>
      </c>
      <c r="X21" s="60" t="s">
        <v>877</v>
      </c>
      <c r="Y21" s="64" t="s">
        <v>877</v>
      </c>
    </row>
    <row r="22" spans="1:25" ht="12.9" customHeight="1" x14ac:dyDescent="0.25">
      <c r="A22" s="58">
        <v>111</v>
      </c>
      <c r="B22" s="58" t="s">
        <v>752</v>
      </c>
      <c r="C22" s="59" t="s">
        <v>1255</v>
      </c>
      <c r="D22" s="58" t="s">
        <v>869</v>
      </c>
      <c r="E22" s="60" t="s">
        <v>282</v>
      </c>
      <c r="F22" s="58" t="s">
        <v>283</v>
      </c>
      <c r="G22" s="58" t="s">
        <v>285</v>
      </c>
      <c r="H22" s="58" t="s">
        <v>285</v>
      </c>
      <c r="I22" s="58" t="s">
        <v>1197</v>
      </c>
      <c r="J22" s="58" t="s">
        <v>278</v>
      </c>
      <c r="K22" s="58" t="s">
        <v>1198</v>
      </c>
      <c r="L22" s="60" t="s">
        <v>51</v>
      </c>
      <c r="M22" s="58" t="s">
        <v>1444</v>
      </c>
      <c r="N22" s="61">
        <v>20</v>
      </c>
      <c r="O22" s="61">
        <v>20</v>
      </c>
      <c r="P22" s="62">
        <f t="shared" si="0"/>
        <v>100</v>
      </c>
      <c r="Q22" s="61">
        <v>5</v>
      </c>
      <c r="R22" s="61">
        <v>5</v>
      </c>
      <c r="S22" s="63">
        <f t="shared" si="1"/>
        <v>100</v>
      </c>
      <c r="T22" s="58" t="s">
        <v>868</v>
      </c>
      <c r="U22" s="61">
        <v>25</v>
      </c>
      <c r="V22" s="60">
        <v>45274.445173611108</v>
      </c>
      <c r="W22" s="60" t="s">
        <v>1433</v>
      </c>
      <c r="X22" s="60" t="s">
        <v>877</v>
      </c>
      <c r="Y22" s="64" t="s">
        <v>877</v>
      </c>
    </row>
    <row r="23" spans="1:25" ht="12.9" customHeight="1" x14ac:dyDescent="0.25">
      <c r="A23" s="58">
        <v>57</v>
      </c>
      <c r="B23" s="58" t="s">
        <v>1256</v>
      </c>
      <c r="C23" s="59" t="s">
        <v>1257</v>
      </c>
      <c r="D23" s="58" t="s">
        <v>887</v>
      </c>
      <c r="E23" s="60" t="s">
        <v>1258</v>
      </c>
      <c r="F23" s="58" t="s">
        <v>283</v>
      </c>
      <c r="G23" s="58" t="s">
        <v>285</v>
      </c>
      <c r="H23" s="58" t="s">
        <v>285</v>
      </c>
      <c r="I23" s="58" t="s">
        <v>1197</v>
      </c>
      <c r="J23" s="58" t="s">
        <v>278</v>
      </c>
      <c r="K23" s="58" t="s">
        <v>1198</v>
      </c>
      <c r="L23" s="60" t="s">
        <v>51</v>
      </c>
      <c r="M23" s="58" t="s">
        <v>1444</v>
      </c>
      <c r="N23" s="61">
        <v>19</v>
      </c>
      <c r="O23" s="61">
        <v>18</v>
      </c>
      <c r="P23" s="62">
        <f t="shared" si="0"/>
        <v>94.73684210526315</v>
      </c>
      <c r="Q23" s="61">
        <v>0</v>
      </c>
      <c r="R23" s="61">
        <v>0</v>
      </c>
      <c r="S23" s="63" t="e">
        <f t="shared" si="1"/>
        <v>#DIV/0!</v>
      </c>
      <c r="T23" s="58" t="s">
        <v>868</v>
      </c>
      <c r="U23" s="61">
        <v>28</v>
      </c>
      <c r="V23" s="60">
        <v>45273.150173611109</v>
      </c>
      <c r="W23" s="60" t="s">
        <v>914</v>
      </c>
      <c r="X23" s="60" t="s">
        <v>877</v>
      </c>
      <c r="Y23" s="64" t="s">
        <v>877</v>
      </c>
    </row>
    <row r="24" spans="1:25" ht="12.9" customHeight="1" x14ac:dyDescent="0.25">
      <c r="A24" s="58">
        <v>54</v>
      </c>
      <c r="B24" s="58" t="s">
        <v>1259</v>
      </c>
      <c r="C24" s="59" t="s">
        <v>1260</v>
      </c>
      <c r="D24" s="58" t="s">
        <v>887</v>
      </c>
      <c r="E24" s="60" t="s">
        <v>114</v>
      </c>
      <c r="F24" s="58" t="s">
        <v>275</v>
      </c>
      <c r="G24" s="58" t="s">
        <v>276</v>
      </c>
      <c r="H24" s="58" t="s">
        <v>276</v>
      </c>
      <c r="I24" s="58" t="s">
        <v>1197</v>
      </c>
      <c r="J24" s="58" t="s">
        <v>278</v>
      </c>
      <c r="K24" s="58" t="s">
        <v>1198</v>
      </c>
      <c r="L24" s="60" t="s">
        <v>51</v>
      </c>
      <c r="M24" s="58" t="s">
        <v>1444</v>
      </c>
      <c r="N24" s="61">
        <v>7</v>
      </c>
      <c r="O24" s="61">
        <v>6</v>
      </c>
      <c r="P24" s="62">
        <f t="shared" si="0"/>
        <v>85.714285714285708</v>
      </c>
      <c r="Q24" s="61">
        <v>0</v>
      </c>
      <c r="R24" s="61">
        <v>0</v>
      </c>
      <c r="S24" s="63" t="e">
        <f t="shared" si="1"/>
        <v>#DIV/0!</v>
      </c>
      <c r="T24" s="58" t="s">
        <v>114</v>
      </c>
      <c r="U24" s="61">
        <v>10</v>
      </c>
      <c r="V24" s="60">
        <v>45273.067083333335</v>
      </c>
      <c r="W24" s="60" t="s">
        <v>914</v>
      </c>
      <c r="X24" s="60" t="s">
        <v>872</v>
      </c>
      <c r="Y24" s="64" t="s">
        <v>872</v>
      </c>
    </row>
    <row r="25" spans="1:25" ht="12.9" customHeight="1" x14ac:dyDescent="0.25">
      <c r="A25" s="58">
        <v>62</v>
      </c>
      <c r="B25" s="58" t="s">
        <v>1261</v>
      </c>
      <c r="C25" s="59" t="s">
        <v>1262</v>
      </c>
      <c r="D25" s="58" t="s">
        <v>887</v>
      </c>
      <c r="E25" s="60" t="s">
        <v>1263</v>
      </c>
      <c r="F25" s="58" t="s">
        <v>283</v>
      </c>
      <c r="G25" s="58" t="s">
        <v>285</v>
      </c>
      <c r="H25" s="58" t="s">
        <v>285</v>
      </c>
      <c r="I25" s="58" t="s">
        <v>1197</v>
      </c>
      <c r="J25" s="58" t="s">
        <v>278</v>
      </c>
      <c r="K25" s="58" t="s">
        <v>1198</v>
      </c>
      <c r="L25" s="60" t="s">
        <v>51</v>
      </c>
      <c r="M25" s="58" t="s">
        <v>1444</v>
      </c>
      <c r="N25" s="61">
        <v>6</v>
      </c>
      <c r="O25" s="61">
        <v>5</v>
      </c>
      <c r="P25" s="62">
        <f t="shared" si="0"/>
        <v>83.333333333333343</v>
      </c>
      <c r="Q25" s="61">
        <v>0</v>
      </c>
      <c r="R25" s="61">
        <v>0</v>
      </c>
      <c r="S25" s="63" t="e">
        <f t="shared" si="1"/>
        <v>#DIV/0!</v>
      </c>
      <c r="T25" s="58" t="s">
        <v>868</v>
      </c>
      <c r="U25" s="61">
        <v>6</v>
      </c>
      <c r="V25" s="60">
        <v>45273.159490740742</v>
      </c>
      <c r="W25" s="60" t="s">
        <v>914</v>
      </c>
      <c r="X25" s="60" t="s">
        <v>872</v>
      </c>
      <c r="Y25" s="64" t="s">
        <v>872</v>
      </c>
    </row>
    <row r="26" spans="1:25" ht="12.9" customHeight="1" x14ac:dyDescent="0.25">
      <c r="A26" s="58">
        <v>61</v>
      </c>
      <c r="B26" s="58" t="s">
        <v>1264</v>
      </c>
      <c r="C26" s="59" t="s">
        <v>1265</v>
      </c>
      <c r="D26" s="58" t="s">
        <v>887</v>
      </c>
      <c r="E26" s="60" t="s">
        <v>1266</v>
      </c>
      <c r="F26" s="58" t="s">
        <v>283</v>
      </c>
      <c r="G26" s="58" t="s">
        <v>285</v>
      </c>
      <c r="H26" s="58" t="s">
        <v>285</v>
      </c>
      <c r="I26" s="58" t="s">
        <v>1197</v>
      </c>
      <c r="J26" s="58" t="s">
        <v>278</v>
      </c>
      <c r="K26" s="58" t="s">
        <v>1198</v>
      </c>
      <c r="L26" s="60" t="s">
        <v>51</v>
      </c>
      <c r="M26" s="58" t="s">
        <v>1444</v>
      </c>
      <c r="N26" s="61">
        <v>5</v>
      </c>
      <c r="O26" s="61">
        <v>4</v>
      </c>
      <c r="P26" s="62">
        <f t="shared" si="0"/>
        <v>80</v>
      </c>
      <c r="Q26" s="61">
        <v>0</v>
      </c>
      <c r="R26" s="61">
        <v>0</v>
      </c>
      <c r="S26" s="63" t="e">
        <f t="shared" si="1"/>
        <v>#DIV/0!</v>
      </c>
      <c r="T26" s="58" t="s">
        <v>868</v>
      </c>
      <c r="U26" s="61">
        <v>6</v>
      </c>
      <c r="V26" s="60">
        <v>45273.15625</v>
      </c>
      <c r="W26" s="60" t="s">
        <v>914</v>
      </c>
      <c r="X26" s="60" t="s">
        <v>872</v>
      </c>
      <c r="Y26" s="64" t="s">
        <v>872</v>
      </c>
    </row>
    <row r="27" spans="1:25" ht="12.9" customHeight="1" x14ac:dyDescent="0.25">
      <c r="A27" s="58">
        <v>26</v>
      </c>
      <c r="B27" s="58" t="s">
        <v>750</v>
      </c>
      <c r="C27" s="59" t="s">
        <v>1267</v>
      </c>
      <c r="D27" s="58" t="s">
        <v>869</v>
      </c>
      <c r="E27" s="60" t="s">
        <v>274</v>
      </c>
      <c r="F27" s="58" t="s">
        <v>275</v>
      </c>
      <c r="G27" s="58" t="s">
        <v>276</v>
      </c>
      <c r="H27" s="58" t="s">
        <v>276</v>
      </c>
      <c r="I27" s="58" t="s">
        <v>1197</v>
      </c>
      <c r="J27" s="58" t="s">
        <v>278</v>
      </c>
      <c r="K27" s="58" t="s">
        <v>1198</v>
      </c>
      <c r="L27" s="60" t="s">
        <v>51</v>
      </c>
      <c r="M27" s="58" t="s">
        <v>1444</v>
      </c>
      <c r="N27" s="61">
        <v>65</v>
      </c>
      <c r="O27" s="61">
        <v>48</v>
      </c>
      <c r="P27" s="62">
        <f t="shared" si="0"/>
        <v>73.846153846153854</v>
      </c>
      <c r="Q27" s="61">
        <v>1</v>
      </c>
      <c r="R27" s="61">
        <v>0</v>
      </c>
      <c r="S27" s="63">
        <f t="shared" si="1"/>
        <v>0</v>
      </c>
      <c r="T27" s="58" t="s">
        <v>868</v>
      </c>
      <c r="U27" s="61">
        <v>94</v>
      </c>
      <c r="V27" s="60">
        <v>45271.168854166666</v>
      </c>
      <c r="W27" s="60" t="s">
        <v>1440</v>
      </c>
      <c r="X27" s="60" t="s">
        <v>872</v>
      </c>
      <c r="Y27" s="64" t="s">
        <v>970</v>
      </c>
    </row>
    <row r="28" spans="1:25" ht="12.9" customHeight="1" x14ac:dyDescent="0.25">
      <c r="A28" s="58">
        <v>60</v>
      </c>
      <c r="B28" s="58" t="s">
        <v>1268</v>
      </c>
      <c r="C28" s="59" t="s">
        <v>1269</v>
      </c>
      <c r="D28" s="58" t="s">
        <v>887</v>
      </c>
      <c r="E28" s="60" t="s">
        <v>1270</v>
      </c>
      <c r="F28" s="58" t="s">
        <v>283</v>
      </c>
      <c r="G28" s="58" t="s">
        <v>285</v>
      </c>
      <c r="H28" s="58" t="s">
        <v>285</v>
      </c>
      <c r="I28" s="58" t="s">
        <v>1197</v>
      </c>
      <c r="J28" s="58" t="s">
        <v>278</v>
      </c>
      <c r="K28" s="58" t="s">
        <v>1198</v>
      </c>
      <c r="L28" s="60" t="s">
        <v>51</v>
      </c>
      <c r="M28" s="58" t="s">
        <v>1444</v>
      </c>
      <c r="N28" s="61">
        <v>7</v>
      </c>
      <c r="O28" s="61">
        <v>4</v>
      </c>
      <c r="P28" s="62">
        <f t="shared" si="0"/>
        <v>57.142857142857139</v>
      </c>
      <c r="Q28" s="61">
        <v>0</v>
      </c>
      <c r="R28" s="61">
        <v>0</v>
      </c>
      <c r="S28" s="63" t="e">
        <f t="shared" si="1"/>
        <v>#DIV/0!</v>
      </c>
      <c r="T28" s="58" t="s">
        <v>868</v>
      </c>
      <c r="U28" s="61">
        <v>7</v>
      </c>
      <c r="V28" s="60">
        <v>45273.154351851852</v>
      </c>
      <c r="W28" s="60" t="s">
        <v>914</v>
      </c>
      <c r="X28" s="60" t="s">
        <v>872</v>
      </c>
      <c r="Y28" s="64" t="s">
        <v>872</v>
      </c>
    </row>
    <row r="29" spans="1:25" ht="12.9" customHeight="1" x14ac:dyDescent="0.25">
      <c r="A29" s="58">
        <v>56</v>
      </c>
      <c r="B29" s="58" t="s">
        <v>1271</v>
      </c>
      <c r="C29" s="59" t="s">
        <v>1272</v>
      </c>
      <c r="D29" s="58" t="s">
        <v>887</v>
      </c>
      <c r="E29" s="60" t="s">
        <v>1273</v>
      </c>
      <c r="F29" s="58" t="s">
        <v>283</v>
      </c>
      <c r="G29" s="58" t="s">
        <v>285</v>
      </c>
      <c r="H29" s="58" t="s">
        <v>285</v>
      </c>
      <c r="I29" s="58" t="s">
        <v>1197</v>
      </c>
      <c r="J29" s="58" t="s">
        <v>278</v>
      </c>
      <c r="K29" s="58" t="s">
        <v>1198</v>
      </c>
      <c r="L29" s="60" t="s">
        <v>51</v>
      </c>
      <c r="M29" s="58" t="s">
        <v>1444</v>
      </c>
      <c r="N29" s="61">
        <v>8</v>
      </c>
      <c r="O29" s="61">
        <v>4</v>
      </c>
      <c r="P29" s="62">
        <f t="shared" si="0"/>
        <v>50</v>
      </c>
      <c r="Q29" s="61">
        <v>0</v>
      </c>
      <c r="R29" s="61">
        <v>0</v>
      </c>
      <c r="S29" s="63" t="e">
        <f t="shared" si="1"/>
        <v>#DIV/0!</v>
      </c>
      <c r="T29" s="58" t="s">
        <v>868</v>
      </c>
      <c r="U29" s="61">
        <v>8</v>
      </c>
      <c r="V29" s="60">
        <v>45272.396180555559</v>
      </c>
      <c r="W29" s="60" t="s">
        <v>914</v>
      </c>
      <c r="X29" s="60" t="s">
        <v>877</v>
      </c>
      <c r="Y29" s="64" t="s">
        <v>877</v>
      </c>
    </row>
    <row r="30" spans="1:25" ht="12.9" customHeight="1" x14ac:dyDescent="0.25">
      <c r="A30" s="58">
        <v>3</v>
      </c>
      <c r="B30" s="58" t="s">
        <v>760</v>
      </c>
      <c r="C30" s="59" t="s">
        <v>1274</v>
      </c>
      <c r="D30" s="58" t="s">
        <v>869</v>
      </c>
      <c r="E30" s="60" t="s">
        <v>310</v>
      </c>
      <c r="F30" s="26" t="s">
        <v>301</v>
      </c>
      <c r="G30" s="26" t="s">
        <v>302</v>
      </c>
      <c r="H30" s="58" t="s">
        <v>1199</v>
      </c>
      <c r="I30" s="58" t="s">
        <v>1200</v>
      </c>
      <c r="J30" s="58" t="s">
        <v>223</v>
      </c>
      <c r="K30" s="58" t="s">
        <v>1201</v>
      </c>
      <c r="L30" s="60" t="s">
        <v>51</v>
      </c>
      <c r="M30" s="58" t="s">
        <v>1446</v>
      </c>
      <c r="N30" s="61">
        <v>20</v>
      </c>
      <c r="O30" s="61">
        <v>20</v>
      </c>
      <c r="P30" s="62">
        <f t="shared" si="0"/>
        <v>100</v>
      </c>
      <c r="Q30" s="61">
        <v>0</v>
      </c>
      <c r="R30" s="61">
        <v>0</v>
      </c>
      <c r="S30" s="63" t="e">
        <f t="shared" si="1"/>
        <v>#DIV/0!</v>
      </c>
      <c r="T30" s="58" t="s">
        <v>900</v>
      </c>
      <c r="U30" s="61">
        <v>31</v>
      </c>
      <c r="V30" s="60">
        <v>45266.349085648151</v>
      </c>
      <c r="W30" s="60" t="s">
        <v>1433</v>
      </c>
      <c r="X30" s="60" t="s">
        <v>872</v>
      </c>
      <c r="Y30" s="64" t="s">
        <v>872</v>
      </c>
    </row>
    <row r="31" spans="1:25" ht="12.9" customHeight="1" x14ac:dyDescent="0.25">
      <c r="A31" s="58">
        <v>133</v>
      </c>
      <c r="B31" s="58" t="s">
        <v>1275</v>
      </c>
      <c r="C31" s="59" t="s">
        <v>1276</v>
      </c>
      <c r="D31" s="58" t="s">
        <v>887</v>
      </c>
      <c r="E31" s="60" t="s">
        <v>318</v>
      </c>
      <c r="F31" s="26" t="s">
        <v>298</v>
      </c>
      <c r="G31" s="26" t="s">
        <v>221</v>
      </c>
      <c r="H31" s="58" t="s">
        <v>1202</v>
      </c>
      <c r="I31" s="58" t="s">
        <v>1200</v>
      </c>
      <c r="J31" s="58" t="s">
        <v>223</v>
      </c>
      <c r="K31" s="58" t="s">
        <v>1201</v>
      </c>
      <c r="L31" s="60" t="s">
        <v>51</v>
      </c>
      <c r="M31" s="58" t="s">
        <v>1446</v>
      </c>
      <c r="N31" s="61">
        <v>8</v>
      </c>
      <c r="O31" s="61">
        <v>8</v>
      </c>
      <c r="P31" s="62">
        <f t="shared" si="0"/>
        <v>100</v>
      </c>
      <c r="Q31" s="61">
        <v>0</v>
      </c>
      <c r="R31" s="61">
        <v>0</v>
      </c>
      <c r="S31" s="63" t="e">
        <f t="shared" si="1"/>
        <v>#DIV/0!</v>
      </c>
      <c r="T31" s="58" t="s">
        <v>868</v>
      </c>
      <c r="U31" s="61">
        <v>8</v>
      </c>
      <c r="V31" s="60">
        <v>45274.245266203703</v>
      </c>
      <c r="W31" s="60" t="s">
        <v>1431</v>
      </c>
      <c r="X31" s="60" t="s">
        <v>872</v>
      </c>
      <c r="Y31" s="64" t="s">
        <v>872</v>
      </c>
    </row>
    <row r="32" spans="1:25" ht="12.9" customHeight="1" x14ac:dyDescent="0.25">
      <c r="A32" s="58">
        <v>143</v>
      </c>
      <c r="B32" s="58" t="s">
        <v>1277</v>
      </c>
      <c r="C32" s="59" t="s">
        <v>1278</v>
      </c>
      <c r="D32" s="58" t="s">
        <v>869</v>
      </c>
      <c r="E32" s="60" t="s">
        <v>1279</v>
      </c>
      <c r="F32" s="26" t="s">
        <v>532</v>
      </c>
      <c r="G32" s="26" t="s">
        <v>533</v>
      </c>
      <c r="H32" s="58" t="s">
        <v>534</v>
      </c>
      <c r="I32" s="58" t="s">
        <v>1200</v>
      </c>
      <c r="J32" s="58" t="s">
        <v>223</v>
      </c>
      <c r="K32" s="58" t="s">
        <v>1201</v>
      </c>
      <c r="L32" s="60" t="s">
        <v>51</v>
      </c>
      <c r="M32" s="58" t="s">
        <v>1446</v>
      </c>
      <c r="N32" s="61">
        <v>24</v>
      </c>
      <c r="O32" s="61">
        <v>24</v>
      </c>
      <c r="P32" s="62">
        <f t="shared" si="0"/>
        <v>100</v>
      </c>
      <c r="Q32" s="61">
        <v>4</v>
      </c>
      <c r="R32" s="61">
        <v>4</v>
      </c>
      <c r="S32" s="63">
        <f t="shared" si="1"/>
        <v>100</v>
      </c>
      <c r="T32" s="58" t="s">
        <v>900</v>
      </c>
      <c r="U32" s="61">
        <v>40</v>
      </c>
      <c r="V32" s="60">
        <v>45280.144953703704</v>
      </c>
      <c r="W32" s="60" t="s">
        <v>1431</v>
      </c>
      <c r="X32" s="60" t="s">
        <v>872</v>
      </c>
      <c r="Y32" s="64" t="s">
        <v>970</v>
      </c>
    </row>
    <row r="33" spans="1:25" ht="12.9" customHeight="1" x14ac:dyDescent="0.25">
      <c r="A33" s="58">
        <v>155</v>
      </c>
      <c r="B33" s="58" t="s">
        <v>1280</v>
      </c>
      <c r="C33" s="59" t="s">
        <v>1281</v>
      </c>
      <c r="D33" s="58" t="s">
        <v>869</v>
      </c>
      <c r="E33" s="60" t="s">
        <v>1282</v>
      </c>
      <c r="F33" s="26" t="s">
        <v>301</v>
      </c>
      <c r="G33" s="26" t="s">
        <v>302</v>
      </c>
      <c r="H33" s="58" t="s">
        <v>1199</v>
      </c>
      <c r="I33" s="58" t="s">
        <v>1200</v>
      </c>
      <c r="J33" s="58" t="s">
        <v>223</v>
      </c>
      <c r="K33" s="58" t="s">
        <v>1201</v>
      </c>
      <c r="L33" s="60" t="s">
        <v>51</v>
      </c>
      <c r="M33" s="58" t="s">
        <v>1446</v>
      </c>
      <c r="N33" s="61">
        <v>26</v>
      </c>
      <c r="O33" s="61">
        <v>26</v>
      </c>
      <c r="P33" s="62">
        <f t="shared" si="0"/>
        <v>100</v>
      </c>
      <c r="Q33" s="61">
        <v>0</v>
      </c>
      <c r="R33" s="61">
        <v>0</v>
      </c>
      <c r="S33" s="63" t="e">
        <f t="shared" si="1"/>
        <v>#DIV/0!</v>
      </c>
      <c r="T33" s="58" t="s">
        <v>868</v>
      </c>
      <c r="U33" s="61">
        <v>42</v>
      </c>
      <c r="V33" s="60">
        <v>45287.225891203707</v>
      </c>
      <c r="W33" s="60" t="s">
        <v>1431</v>
      </c>
      <c r="X33" s="60" t="s">
        <v>872</v>
      </c>
      <c r="Y33" s="64" t="s">
        <v>872</v>
      </c>
    </row>
    <row r="34" spans="1:25" ht="12.9" customHeight="1" x14ac:dyDescent="0.25">
      <c r="A34" s="58">
        <v>15</v>
      </c>
      <c r="B34" s="58" t="s">
        <v>759</v>
      </c>
      <c r="C34" s="59" t="s">
        <v>1283</v>
      </c>
      <c r="D34" s="58" t="s">
        <v>869</v>
      </c>
      <c r="E34" s="60" t="s">
        <v>308</v>
      </c>
      <c r="F34" s="26" t="s">
        <v>301</v>
      </c>
      <c r="G34" s="26" t="s">
        <v>302</v>
      </c>
      <c r="H34" s="58" t="s">
        <v>1199</v>
      </c>
      <c r="I34" s="58" t="s">
        <v>1200</v>
      </c>
      <c r="J34" s="58" t="s">
        <v>223</v>
      </c>
      <c r="K34" s="58" t="s">
        <v>1201</v>
      </c>
      <c r="L34" s="60" t="s">
        <v>51</v>
      </c>
      <c r="M34" s="58" t="s">
        <v>1446</v>
      </c>
      <c r="N34" s="61">
        <v>21</v>
      </c>
      <c r="O34" s="61">
        <v>20</v>
      </c>
      <c r="P34" s="62">
        <f t="shared" si="0"/>
        <v>95.238095238095227</v>
      </c>
      <c r="Q34" s="61">
        <v>0</v>
      </c>
      <c r="R34" s="61">
        <v>0</v>
      </c>
      <c r="S34" s="63" t="e">
        <f t="shared" si="1"/>
        <v>#DIV/0!</v>
      </c>
      <c r="T34" s="58" t="s">
        <v>114</v>
      </c>
      <c r="U34" s="61">
        <v>25</v>
      </c>
      <c r="V34" s="60">
        <v>45269.505972222221</v>
      </c>
      <c r="W34" s="60" t="s">
        <v>1440</v>
      </c>
      <c r="X34" s="60" t="s">
        <v>872</v>
      </c>
      <c r="Y34" s="64" t="s">
        <v>872</v>
      </c>
    </row>
    <row r="35" spans="1:25" ht="12.9" customHeight="1" x14ac:dyDescent="0.25">
      <c r="A35" s="58">
        <v>167</v>
      </c>
      <c r="B35" s="58" t="s">
        <v>1284</v>
      </c>
      <c r="C35" s="59" t="s">
        <v>1285</v>
      </c>
      <c r="D35" s="58" t="s">
        <v>869</v>
      </c>
      <c r="E35" s="60" t="s">
        <v>1286</v>
      </c>
      <c r="F35" s="26" t="s">
        <v>532</v>
      </c>
      <c r="G35" s="26" t="s">
        <v>533</v>
      </c>
      <c r="H35" s="58" t="s">
        <v>534</v>
      </c>
      <c r="I35" s="58" t="s">
        <v>1200</v>
      </c>
      <c r="J35" s="58" t="s">
        <v>223</v>
      </c>
      <c r="K35" s="58" t="s">
        <v>1201</v>
      </c>
      <c r="L35" s="60" t="s">
        <v>51</v>
      </c>
      <c r="M35" s="58" t="s">
        <v>1446</v>
      </c>
      <c r="N35" s="61">
        <v>18</v>
      </c>
      <c r="O35" s="61">
        <v>17</v>
      </c>
      <c r="P35" s="62">
        <f t="shared" si="0"/>
        <v>94.444444444444443</v>
      </c>
      <c r="Q35" s="61">
        <v>2</v>
      </c>
      <c r="R35" s="61">
        <v>2</v>
      </c>
      <c r="S35" s="63">
        <f t="shared" si="1"/>
        <v>100</v>
      </c>
      <c r="T35" s="58" t="s">
        <v>868</v>
      </c>
      <c r="U35" s="61">
        <v>23</v>
      </c>
      <c r="V35" s="60">
        <v>45308.318564814814</v>
      </c>
      <c r="W35" s="60" t="s">
        <v>914</v>
      </c>
      <c r="X35" s="60" t="s">
        <v>872</v>
      </c>
      <c r="Y35" s="64" t="s">
        <v>1432</v>
      </c>
    </row>
    <row r="36" spans="1:25" ht="12.9" customHeight="1" x14ac:dyDescent="0.25">
      <c r="A36" s="58">
        <v>159</v>
      </c>
      <c r="B36" s="58" t="s">
        <v>1287</v>
      </c>
      <c r="C36" s="59" t="s">
        <v>1288</v>
      </c>
      <c r="D36" s="58" t="s">
        <v>869</v>
      </c>
      <c r="E36" s="60" t="s">
        <v>300</v>
      </c>
      <c r="F36" s="26" t="s">
        <v>301</v>
      </c>
      <c r="G36" s="26" t="s">
        <v>302</v>
      </c>
      <c r="H36" s="58" t="s">
        <v>1199</v>
      </c>
      <c r="I36" s="58" t="s">
        <v>1200</v>
      </c>
      <c r="J36" s="58" t="s">
        <v>223</v>
      </c>
      <c r="K36" s="58" t="s">
        <v>1201</v>
      </c>
      <c r="L36" s="60" t="s">
        <v>51</v>
      </c>
      <c r="M36" s="58" t="s">
        <v>1446</v>
      </c>
      <c r="N36" s="61">
        <v>70</v>
      </c>
      <c r="O36" s="61">
        <v>66</v>
      </c>
      <c r="P36" s="62">
        <f t="shared" si="0"/>
        <v>94.285714285714278</v>
      </c>
      <c r="Q36" s="61">
        <v>7</v>
      </c>
      <c r="R36" s="61">
        <v>1</v>
      </c>
      <c r="S36" s="63">
        <f t="shared" si="1"/>
        <v>14.285714285714285</v>
      </c>
      <c r="T36" s="58" t="s">
        <v>868</v>
      </c>
      <c r="U36" s="61">
        <v>72</v>
      </c>
      <c r="V36" s="60">
        <v>45292.402013888888</v>
      </c>
      <c r="W36" s="60" t="s">
        <v>1433</v>
      </c>
      <c r="X36" s="60" t="s">
        <v>872</v>
      </c>
      <c r="Y36" s="64" t="s">
        <v>1447</v>
      </c>
    </row>
    <row r="37" spans="1:25" ht="12.9" customHeight="1" x14ac:dyDescent="0.25">
      <c r="A37" s="58">
        <v>59</v>
      </c>
      <c r="B37" s="58" t="s">
        <v>762</v>
      </c>
      <c r="C37" s="59" t="s">
        <v>313</v>
      </c>
      <c r="D37" s="58" t="s">
        <v>869</v>
      </c>
      <c r="E37" s="60" t="s">
        <v>314</v>
      </c>
      <c r="F37" s="58" t="s">
        <v>288</v>
      </c>
      <c r="G37" s="58" t="s">
        <v>289</v>
      </c>
      <c r="H37" s="58" t="s">
        <v>289</v>
      </c>
      <c r="I37" s="58" t="s">
        <v>1200</v>
      </c>
      <c r="J37" s="58" t="s">
        <v>223</v>
      </c>
      <c r="K37" s="58" t="s">
        <v>1201</v>
      </c>
      <c r="L37" s="60" t="s">
        <v>51</v>
      </c>
      <c r="M37" s="58" t="s">
        <v>1446</v>
      </c>
      <c r="N37" s="61">
        <v>26</v>
      </c>
      <c r="O37" s="61">
        <v>24</v>
      </c>
      <c r="P37" s="62">
        <f t="shared" si="0"/>
        <v>92.307692307692307</v>
      </c>
      <c r="Q37" s="61">
        <v>2</v>
      </c>
      <c r="R37" s="61">
        <v>2</v>
      </c>
      <c r="S37" s="63">
        <f t="shared" si="1"/>
        <v>100</v>
      </c>
      <c r="T37" s="58" t="s">
        <v>868</v>
      </c>
      <c r="U37" s="61">
        <v>33</v>
      </c>
      <c r="V37" s="60">
        <v>45273.151921296296</v>
      </c>
      <c r="W37" s="60" t="s">
        <v>954</v>
      </c>
      <c r="X37" s="60" t="s">
        <v>872</v>
      </c>
      <c r="Y37" s="64" t="s">
        <v>895</v>
      </c>
    </row>
    <row r="38" spans="1:25" ht="12.9" customHeight="1" x14ac:dyDescent="0.25">
      <c r="A38" s="58">
        <v>144</v>
      </c>
      <c r="B38" s="58" t="s">
        <v>753</v>
      </c>
      <c r="C38" s="59" t="s">
        <v>1289</v>
      </c>
      <c r="D38" s="58" t="s">
        <v>869</v>
      </c>
      <c r="E38" s="60" t="s">
        <v>287</v>
      </c>
      <c r="F38" s="58" t="s">
        <v>288</v>
      </c>
      <c r="G38" s="58" t="s">
        <v>289</v>
      </c>
      <c r="H38" s="58" t="s">
        <v>289</v>
      </c>
      <c r="I38" s="58" t="s">
        <v>1200</v>
      </c>
      <c r="J38" s="58" t="s">
        <v>223</v>
      </c>
      <c r="K38" s="58" t="s">
        <v>1201</v>
      </c>
      <c r="L38" s="60" t="s">
        <v>51</v>
      </c>
      <c r="M38" s="58" t="s">
        <v>1446</v>
      </c>
      <c r="N38" s="61">
        <v>13</v>
      </c>
      <c r="O38" s="61">
        <v>12</v>
      </c>
      <c r="P38" s="62">
        <f t="shared" si="0"/>
        <v>92.307692307692307</v>
      </c>
      <c r="Q38" s="61">
        <v>15</v>
      </c>
      <c r="R38" s="61">
        <v>12</v>
      </c>
      <c r="S38" s="63">
        <f t="shared" si="1"/>
        <v>80</v>
      </c>
      <c r="T38" s="58" t="s">
        <v>868</v>
      </c>
      <c r="U38" s="61">
        <v>28</v>
      </c>
      <c r="V38" s="60">
        <v>45280.156886574077</v>
      </c>
      <c r="W38" s="60" t="s">
        <v>1431</v>
      </c>
      <c r="X38" s="60" t="s">
        <v>872</v>
      </c>
      <c r="Y38" s="64" t="s">
        <v>1447</v>
      </c>
    </row>
    <row r="39" spans="1:25" ht="12.9" customHeight="1" x14ac:dyDescent="0.25">
      <c r="A39" s="58">
        <v>18</v>
      </c>
      <c r="B39" s="58" t="s">
        <v>761</v>
      </c>
      <c r="C39" s="59" t="s">
        <v>1290</v>
      </c>
      <c r="D39" s="58" t="s">
        <v>869</v>
      </c>
      <c r="E39" s="60" t="s">
        <v>312</v>
      </c>
      <c r="F39" s="26" t="s">
        <v>298</v>
      </c>
      <c r="G39" s="26" t="s">
        <v>221</v>
      </c>
      <c r="H39" s="58" t="s">
        <v>1202</v>
      </c>
      <c r="I39" s="58" t="s">
        <v>1200</v>
      </c>
      <c r="J39" s="58" t="s">
        <v>223</v>
      </c>
      <c r="K39" s="58" t="s">
        <v>1201</v>
      </c>
      <c r="L39" s="60" t="s">
        <v>51</v>
      </c>
      <c r="M39" s="58" t="s">
        <v>1446</v>
      </c>
      <c r="N39" s="61">
        <v>17</v>
      </c>
      <c r="O39" s="61">
        <v>15</v>
      </c>
      <c r="P39" s="62">
        <f t="shared" si="0"/>
        <v>88.235294117647058</v>
      </c>
      <c r="Q39" s="61">
        <v>4</v>
      </c>
      <c r="R39" s="61">
        <v>4</v>
      </c>
      <c r="S39" s="63">
        <f t="shared" si="1"/>
        <v>100</v>
      </c>
      <c r="T39" s="58" t="s">
        <v>868</v>
      </c>
      <c r="U39" s="61">
        <v>26</v>
      </c>
      <c r="V39" s="60">
        <v>45271.116759259261</v>
      </c>
      <c r="W39" s="60" t="s">
        <v>1440</v>
      </c>
      <c r="X39" s="60" t="s">
        <v>886</v>
      </c>
      <c r="Y39" s="64" t="s">
        <v>1448</v>
      </c>
    </row>
    <row r="40" spans="1:25" ht="12.9" customHeight="1" x14ac:dyDescent="0.25">
      <c r="A40" s="58">
        <v>165</v>
      </c>
      <c r="B40" s="58" t="s">
        <v>1291</v>
      </c>
      <c r="C40" s="59" t="s">
        <v>1292</v>
      </c>
      <c r="D40" s="58" t="s">
        <v>869</v>
      </c>
      <c r="E40" s="60" t="s">
        <v>1293</v>
      </c>
      <c r="F40" s="26" t="s">
        <v>532</v>
      </c>
      <c r="G40" s="26" t="s">
        <v>533</v>
      </c>
      <c r="H40" s="58" t="s">
        <v>534</v>
      </c>
      <c r="I40" s="58" t="s">
        <v>1200</v>
      </c>
      <c r="J40" s="58" t="s">
        <v>223</v>
      </c>
      <c r="K40" s="58" t="s">
        <v>1201</v>
      </c>
      <c r="L40" s="60" t="s">
        <v>51</v>
      </c>
      <c r="M40" s="58" t="s">
        <v>1446</v>
      </c>
      <c r="N40" s="61">
        <v>18</v>
      </c>
      <c r="O40" s="61">
        <v>15</v>
      </c>
      <c r="P40" s="62">
        <f t="shared" si="0"/>
        <v>83.333333333333343</v>
      </c>
      <c r="Q40" s="61">
        <v>4</v>
      </c>
      <c r="R40" s="61">
        <v>0</v>
      </c>
      <c r="S40" s="63">
        <f t="shared" si="1"/>
        <v>0</v>
      </c>
      <c r="T40" s="58" t="s">
        <v>868</v>
      </c>
      <c r="U40" s="61">
        <v>24</v>
      </c>
      <c r="V40" s="60">
        <v>45303.609872685185</v>
      </c>
      <c r="W40" s="60" t="s">
        <v>1431</v>
      </c>
      <c r="X40" s="60" t="s">
        <v>872</v>
      </c>
      <c r="Y40" s="64" t="s">
        <v>872</v>
      </c>
    </row>
    <row r="41" spans="1:25" ht="12.9" customHeight="1" x14ac:dyDescent="0.25">
      <c r="A41" s="58">
        <v>23</v>
      </c>
      <c r="B41" s="58" t="s">
        <v>758</v>
      </c>
      <c r="C41" s="59" t="s">
        <v>1294</v>
      </c>
      <c r="D41" s="58" t="s">
        <v>869</v>
      </c>
      <c r="E41" s="60" t="s">
        <v>306</v>
      </c>
      <c r="F41" s="58" t="s">
        <v>288</v>
      </c>
      <c r="G41" s="58" t="s">
        <v>289</v>
      </c>
      <c r="H41" s="58" t="s">
        <v>289</v>
      </c>
      <c r="I41" s="58" t="s">
        <v>1200</v>
      </c>
      <c r="J41" s="58" t="s">
        <v>223</v>
      </c>
      <c r="K41" s="58" t="s">
        <v>1201</v>
      </c>
      <c r="L41" s="60" t="s">
        <v>51</v>
      </c>
      <c r="M41" s="58" t="s">
        <v>1446</v>
      </c>
      <c r="N41" s="61">
        <v>24</v>
      </c>
      <c r="O41" s="61">
        <v>19</v>
      </c>
      <c r="P41" s="62">
        <f t="shared" si="0"/>
        <v>79.166666666666657</v>
      </c>
      <c r="Q41" s="61">
        <v>0</v>
      </c>
      <c r="R41" s="61">
        <v>0</v>
      </c>
      <c r="S41" s="63" t="e">
        <f t="shared" si="1"/>
        <v>#DIV/0!</v>
      </c>
      <c r="T41" s="58" t="s">
        <v>114</v>
      </c>
      <c r="U41" s="61">
        <v>24</v>
      </c>
      <c r="V41" s="60">
        <v>45271.137372685182</v>
      </c>
      <c r="W41" s="60" t="s">
        <v>1440</v>
      </c>
      <c r="X41" s="60" t="s">
        <v>872</v>
      </c>
      <c r="Y41" s="64" t="s">
        <v>970</v>
      </c>
    </row>
    <row r="42" spans="1:25" ht="12.9" customHeight="1" x14ac:dyDescent="0.25">
      <c r="A42" s="58">
        <v>128</v>
      </c>
      <c r="B42" s="58" t="s">
        <v>1295</v>
      </c>
      <c r="C42" s="59" t="s">
        <v>1296</v>
      </c>
      <c r="D42" s="58" t="s">
        <v>887</v>
      </c>
      <c r="E42" s="60" t="s">
        <v>1297</v>
      </c>
      <c r="F42" s="26" t="s">
        <v>298</v>
      </c>
      <c r="G42" s="26" t="s">
        <v>221</v>
      </c>
      <c r="H42" s="58" t="s">
        <v>1202</v>
      </c>
      <c r="I42" s="58" t="s">
        <v>1200</v>
      </c>
      <c r="J42" s="58" t="s">
        <v>223</v>
      </c>
      <c r="K42" s="58" t="s">
        <v>1201</v>
      </c>
      <c r="L42" s="60" t="s">
        <v>51</v>
      </c>
      <c r="M42" s="58" t="s">
        <v>1446</v>
      </c>
      <c r="N42" s="61">
        <v>8</v>
      </c>
      <c r="O42" s="61">
        <v>6</v>
      </c>
      <c r="P42" s="62">
        <f t="shared" si="0"/>
        <v>75</v>
      </c>
      <c r="Q42" s="61">
        <v>0</v>
      </c>
      <c r="R42" s="61">
        <v>0</v>
      </c>
      <c r="S42" s="63" t="e">
        <f t="shared" si="1"/>
        <v>#DIV/0!</v>
      </c>
      <c r="T42" s="58" t="s">
        <v>868</v>
      </c>
      <c r="U42" s="61">
        <v>8</v>
      </c>
      <c r="V42" s="60">
        <v>45278.07304398148</v>
      </c>
      <c r="W42" s="60" t="s">
        <v>1433</v>
      </c>
      <c r="X42" s="60" t="s">
        <v>872</v>
      </c>
      <c r="Y42" s="64" t="s">
        <v>872</v>
      </c>
    </row>
    <row r="43" spans="1:25" ht="12.9" customHeight="1" x14ac:dyDescent="0.25">
      <c r="A43" s="58">
        <v>76</v>
      </c>
      <c r="B43" s="58" t="s">
        <v>1298</v>
      </c>
      <c r="C43" s="59" t="s">
        <v>1299</v>
      </c>
      <c r="D43" s="58" t="s">
        <v>887</v>
      </c>
      <c r="E43" s="60" t="s">
        <v>1300</v>
      </c>
      <c r="F43" s="58" t="s">
        <v>294</v>
      </c>
      <c r="G43" s="58" t="s">
        <v>295</v>
      </c>
      <c r="H43" s="58" t="s">
        <v>295</v>
      </c>
      <c r="I43" s="58" t="s">
        <v>1200</v>
      </c>
      <c r="J43" s="58" t="s">
        <v>223</v>
      </c>
      <c r="K43" s="58" t="s">
        <v>1201</v>
      </c>
      <c r="L43" s="60" t="s">
        <v>51</v>
      </c>
      <c r="M43" s="58" t="s">
        <v>1446</v>
      </c>
      <c r="N43" s="61">
        <v>14</v>
      </c>
      <c r="O43" s="61">
        <v>10</v>
      </c>
      <c r="P43" s="62">
        <f t="shared" si="0"/>
        <v>71.428571428571431</v>
      </c>
      <c r="Q43" s="61">
        <v>0</v>
      </c>
      <c r="R43" s="61">
        <v>0</v>
      </c>
      <c r="S43" s="63" t="e">
        <f t="shared" si="1"/>
        <v>#DIV/0!</v>
      </c>
      <c r="T43" s="58" t="s">
        <v>868</v>
      </c>
      <c r="U43" s="61">
        <v>14</v>
      </c>
      <c r="V43" s="60">
        <v>45273.34988425926</v>
      </c>
      <c r="W43" s="60" t="s">
        <v>954</v>
      </c>
      <c r="X43" s="60" t="s">
        <v>872</v>
      </c>
      <c r="Y43" s="64" t="s">
        <v>872</v>
      </c>
    </row>
    <row r="44" spans="1:25" ht="12.9" customHeight="1" x14ac:dyDescent="0.25">
      <c r="A44" s="58">
        <v>74</v>
      </c>
      <c r="B44" s="58" t="s">
        <v>1301</v>
      </c>
      <c r="C44" s="59" t="s">
        <v>1302</v>
      </c>
      <c r="D44" s="58" t="s">
        <v>887</v>
      </c>
      <c r="E44" s="60" t="s">
        <v>1303</v>
      </c>
      <c r="F44" s="58" t="s">
        <v>294</v>
      </c>
      <c r="G44" s="58" t="s">
        <v>295</v>
      </c>
      <c r="H44" s="58" t="s">
        <v>295</v>
      </c>
      <c r="I44" s="58" t="s">
        <v>1200</v>
      </c>
      <c r="J44" s="58" t="s">
        <v>223</v>
      </c>
      <c r="K44" s="58" t="s">
        <v>1201</v>
      </c>
      <c r="L44" s="60" t="s">
        <v>51</v>
      </c>
      <c r="M44" s="58" t="s">
        <v>1446</v>
      </c>
      <c r="N44" s="61">
        <v>14</v>
      </c>
      <c r="O44" s="61">
        <v>9</v>
      </c>
      <c r="P44" s="62">
        <f t="shared" si="0"/>
        <v>64.285714285714292</v>
      </c>
      <c r="Q44" s="61">
        <v>0</v>
      </c>
      <c r="R44" s="61">
        <v>0</v>
      </c>
      <c r="S44" s="63" t="e">
        <f t="shared" si="1"/>
        <v>#DIV/0!</v>
      </c>
      <c r="T44" s="58" t="s">
        <v>868</v>
      </c>
      <c r="U44" s="61">
        <v>14</v>
      </c>
      <c r="V44" s="60">
        <v>45273.342395833337</v>
      </c>
      <c r="W44" s="60" t="s">
        <v>954</v>
      </c>
      <c r="X44" s="60" t="s">
        <v>872</v>
      </c>
      <c r="Y44" s="64" t="s">
        <v>872</v>
      </c>
    </row>
    <row r="45" spans="1:25" ht="12.9" customHeight="1" x14ac:dyDescent="0.25">
      <c r="A45" s="58">
        <v>75</v>
      </c>
      <c r="B45" s="58" t="s">
        <v>1304</v>
      </c>
      <c r="C45" s="59" t="s">
        <v>1305</v>
      </c>
      <c r="D45" s="58" t="s">
        <v>887</v>
      </c>
      <c r="E45" s="60" t="s">
        <v>1306</v>
      </c>
      <c r="F45" s="58" t="s">
        <v>294</v>
      </c>
      <c r="G45" s="58" t="s">
        <v>295</v>
      </c>
      <c r="H45" s="58" t="s">
        <v>295</v>
      </c>
      <c r="I45" s="58" t="s">
        <v>1200</v>
      </c>
      <c r="J45" s="58" t="s">
        <v>223</v>
      </c>
      <c r="K45" s="58" t="s">
        <v>1201</v>
      </c>
      <c r="L45" s="60" t="s">
        <v>51</v>
      </c>
      <c r="M45" s="58" t="s">
        <v>1446</v>
      </c>
      <c r="N45" s="61">
        <v>14</v>
      </c>
      <c r="O45" s="61">
        <v>9</v>
      </c>
      <c r="P45" s="62">
        <f t="shared" si="0"/>
        <v>64.285714285714292</v>
      </c>
      <c r="Q45" s="61">
        <v>0</v>
      </c>
      <c r="R45" s="61">
        <v>0</v>
      </c>
      <c r="S45" s="63" t="e">
        <f t="shared" si="1"/>
        <v>#DIV/0!</v>
      </c>
      <c r="T45" s="58" t="s">
        <v>868</v>
      </c>
      <c r="U45" s="61">
        <v>14</v>
      </c>
      <c r="V45" s="60">
        <v>45273.347175925926</v>
      </c>
      <c r="W45" s="60" t="s">
        <v>954</v>
      </c>
      <c r="X45" s="60" t="s">
        <v>872</v>
      </c>
      <c r="Y45" s="64" t="s">
        <v>872</v>
      </c>
    </row>
    <row r="46" spans="1:25" ht="12.9" customHeight="1" x14ac:dyDescent="0.25">
      <c r="A46" s="58">
        <v>117</v>
      </c>
      <c r="B46" s="58" t="s">
        <v>1307</v>
      </c>
      <c r="C46" s="59" t="s">
        <v>1308</v>
      </c>
      <c r="D46" s="58" t="s">
        <v>965</v>
      </c>
      <c r="E46" s="60" t="s">
        <v>1309</v>
      </c>
      <c r="F46" s="58" t="s">
        <v>339</v>
      </c>
      <c r="G46" s="58" t="s">
        <v>340</v>
      </c>
      <c r="H46" s="58" t="s">
        <v>340</v>
      </c>
      <c r="I46" s="58" t="s">
        <v>1203</v>
      </c>
      <c r="J46" s="58" t="s">
        <v>325</v>
      </c>
      <c r="K46" s="58" t="s">
        <v>1204</v>
      </c>
      <c r="L46" s="60" t="s">
        <v>51</v>
      </c>
      <c r="M46" s="58" t="s">
        <v>1439</v>
      </c>
      <c r="N46" s="61">
        <v>0</v>
      </c>
      <c r="O46" s="61">
        <v>0</v>
      </c>
      <c r="P46" s="62" t="e">
        <f t="shared" si="0"/>
        <v>#DIV/0!</v>
      </c>
      <c r="Q46" s="61">
        <v>8</v>
      </c>
      <c r="R46" s="61">
        <v>8</v>
      </c>
      <c r="S46" s="63">
        <f t="shared" si="1"/>
        <v>100</v>
      </c>
      <c r="T46" s="58" t="s">
        <v>868</v>
      </c>
      <c r="U46" s="61">
        <v>8</v>
      </c>
      <c r="V46" s="60">
        <v>45275.204502314817</v>
      </c>
      <c r="W46" s="60" t="s">
        <v>1433</v>
      </c>
      <c r="X46" s="60" t="s">
        <v>872</v>
      </c>
      <c r="Y46" s="64" t="s">
        <v>1432</v>
      </c>
    </row>
    <row r="47" spans="1:25" ht="12.9" customHeight="1" x14ac:dyDescent="0.25">
      <c r="A47" s="58">
        <v>31</v>
      </c>
      <c r="B47" s="58" t="s">
        <v>688</v>
      </c>
      <c r="C47" s="59" t="s">
        <v>1310</v>
      </c>
      <c r="D47" s="58" t="s">
        <v>887</v>
      </c>
      <c r="E47" s="60" t="s">
        <v>1311</v>
      </c>
      <c r="F47" s="58" t="s">
        <v>339</v>
      </c>
      <c r="G47" s="58" t="s">
        <v>340</v>
      </c>
      <c r="H47" s="58" t="s">
        <v>340</v>
      </c>
      <c r="I47" s="58" t="s">
        <v>1203</v>
      </c>
      <c r="J47" s="58" t="s">
        <v>325</v>
      </c>
      <c r="K47" s="58" t="s">
        <v>1204</v>
      </c>
      <c r="L47" s="60" t="s">
        <v>51</v>
      </c>
      <c r="M47" s="58" t="s">
        <v>1439</v>
      </c>
      <c r="N47" s="61">
        <v>7</v>
      </c>
      <c r="O47" s="61">
        <v>7</v>
      </c>
      <c r="P47" s="62">
        <f t="shared" si="0"/>
        <v>100</v>
      </c>
      <c r="Q47" s="61">
        <v>0</v>
      </c>
      <c r="R47" s="61">
        <v>0</v>
      </c>
      <c r="S47" s="63" t="e">
        <f t="shared" si="1"/>
        <v>#DIV/0!</v>
      </c>
      <c r="T47" s="58" t="s">
        <v>868</v>
      </c>
      <c r="U47" s="61">
        <v>8</v>
      </c>
      <c r="V47" s="60">
        <v>45271.305983796294</v>
      </c>
      <c r="W47" s="60" t="s">
        <v>1440</v>
      </c>
      <c r="X47" s="60" t="s">
        <v>872</v>
      </c>
      <c r="Y47" s="64" t="s">
        <v>872</v>
      </c>
    </row>
    <row r="48" spans="1:25" ht="12.9" customHeight="1" x14ac:dyDescent="0.25">
      <c r="A48" s="58">
        <v>132</v>
      </c>
      <c r="B48" s="58" t="s">
        <v>801</v>
      </c>
      <c r="C48" s="59" t="s">
        <v>1312</v>
      </c>
      <c r="D48" s="58" t="s">
        <v>869</v>
      </c>
      <c r="E48" s="60" t="s">
        <v>1313</v>
      </c>
      <c r="F48" s="58" t="s">
        <v>335</v>
      </c>
      <c r="G48" s="58" t="s">
        <v>336</v>
      </c>
      <c r="H48" s="58" t="s">
        <v>336</v>
      </c>
      <c r="I48" s="58" t="s">
        <v>1205</v>
      </c>
      <c r="J48" s="58" t="s">
        <v>332</v>
      </c>
      <c r="K48" s="58" t="s">
        <v>1204</v>
      </c>
      <c r="L48" s="60" t="s">
        <v>51</v>
      </c>
      <c r="M48" s="58" t="s">
        <v>1449</v>
      </c>
      <c r="N48" s="61">
        <v>17</v>
      </c>
      <c r="O48" s="61">
        <v>16</v>
      </c>
      <c r="P48" s="62">
        <f t="shared" si="0"/>
        <v>94.117647058823522</v>
      </c>
      <c r="Q48" s="61">
        <v>0</v>
      </c>
      <c r="R48" s="61">
        <v>0</v>
      </c>
      <c r="S48" s="63" t="e">
        <f t="shared" si="1"/>
        <v>#DIV/0!</v>
      </c>
      <c r="T48" s="58" t="s">
        <v>868</v>
      </c>
      <c r="U48" s="61">
        <v>20</v>
      </c>
      <c r="V48" s="60">
        <v>45278.287037037036</v>
      </c>
      <c r="W48" s="60" t="s">
        <v>1431</v>
      </c>
      <c r="X48" s="60" t="s">
        <v>872</v>
      </c>
      <c r="Y48" s="64" t="s">
        <v>970</v>
      </c>
    </row>
    <row r="49" spans="1:25" ht="12.9" customHeight="1" x14ac:dyDescent="0.25">
      <c r="A49" s="58">
        <v>48</v>
      </c>
      <c r="B49" s="58" t="s">
        <v>796</v>
      </c>
      <c r="C49" s="59" t="s">
        <v>1314</v>
      </c>
      <c r="D49" s="58" t="s">
        <v>869</v>
      </c>
      <c r="E49" s="60" t="s">
        <v>399</v>
      </c>
      <c r="F49" s="58" t="s">
        <v>321</v>
      </c>
      <c r="G49" s="58" t="s">
        <v>1206</v>
      </c>
      <c r="H49" s="58" t="s">
        <v>378</v>
      </c>
      <c r="I49" s="58" t="s">
        <v>1203</v>
      </c>
      <c r="J49" s="58" t="s">
        <v>325</v>
      </c>
      <c r="K49" s="58" t="s">
        <v>1204</v>
      </c>
      <c r="L49" s="60" t="s">
        <v>51</v>
      </c>
      <c r="M49" s="58" t="s">
        <v>1439</v>
      </c>
      <c r="N49" s="61">
        <v>82</v>
      </c>
      <c r="O49" s="61">
        <v>72</v>
      </c>
      <c r="P49" s="62">
        <f t="shared" si="0"/>
        <v>87.804878048780495</v>
      </c>
      <c r="Q49" s="61">
        <v>0</v>
      </c>
      <c r="R49" s="61">
        <v>0</v>
      </c>
      <c r="S49" s="63" t="e">
        <f t="shared" si="1"/>
        <v>#DIV/0!</v>
      </c>
      <c r="T49" s="58" t="s">
        <v>868</v>
      </c>
      <c r="U49" s="61">
        <v>82</v>
      </c>
      <c r="V49" s="60">
        <v>45272.289351851854</v>
      </c>
      <c r="W49" s="60" t="s">
        <v>914</v>
      </c>
      <c r="X49" s="60" t="s">
        <v>872</v>
      </c>
      <c r="Y49" s="64" t="s">
        <v>895</v>
      </c>
    </row>
    <row r="50" spans="1:25" ht="12.9" customHeight="1" x14ac:dyDescent="0.25">
      <c r="A50" s="58">
        <v>11</v>
      </c>
      <c r="B50" s="58" t="s">
        <v>803</v>
      </c>
      <c r="C50" s="59" t="s">
        <v>1315</v>
      </c>
      <c r="D50" s="58" t="s">
        <v>869</v>
      </c>
      <c r="E50" s="60" t="s">
        <v>414</v>
      </c>
      <c r="F50" s="58" t="s">
        <v>339</v>
      </c>
      <c r="G50" s="58" t="s">
        <v>340</v>
      </c>
      <c r="H50" s="58" t="s">
        <v>340</v>
      </c>
      <c r="I50" s="58" t="s">
        <v>1203</v>
      </c>
      <c r="J50" s="58" t="s">
        <v>325</v>
      </c>
      <c r="K50" s="58" t="s">
        <v>1204</v>
      </c>
      <c r="L50" s="60" t="s">
        <v>51</v>
      </c>
      <c r="M50" s="58" t="s">
        <v>1439</v>
      </c>
      <c r="N50" s="61">
        <v>14</v>
      </c>
      <c r="O50" s="61">
        <v>12</v>
      </c>
      <c r="P50" s="62">
        <f t="shared" si="0"/>
        <v>85.714285714285708</v>
      </c>
      <c r="Q50" s="61">
        <v>10</v>
      </c>
      <c r="R50" s="61">
        <v>7</v>
      </c>
      <c r="S50" s="63">
        <f t="shared" si="1"/>
        <v>70</v>
      </c>
      <c r="T50" s="58" t="s">
        <v>868</v>
      </c>
      <c r="U50" s="61">
        <v>30</v>
      </c>
      <c r="V50" s="60">
        <v>45267.435983796298</v>
      </c>
      <c r="W50" s="60" t="s">
        <v>1440</v>
      </c>
      <c r="X50" s="60" t="s">
        <v>886</v>
      </c>
      <c r="Y50" s="64" t="s">
        <v>1450</v>
      </c>
    </row>
    <row r="51" spans="1:25" ht="12.9" customHeight="1" x14ac:dyDescent="0.25">
      <c r="A51" s="58">
        <v>55</v>
      </c>
      <c r="B51" s="58" t="s">
        <v>807</v>
      </c>
      <c r="C51" s="59" t="s">
        <v>421</v>
      </c>
      <c r="D51" s="58" t="s">
        <v>869</v>
      </c>
      <c r="E51" s="60" t="s">
        <v>422</v>
      </c>
      <c r="F51" s="58" t="s">
        <v>321</v>
      </c>
      <c r="G51" s="58" t="s">
        <v>1206</v>
      </c>
      <c r="H51" s="58" t="s">
        <v>323</v>
      </c>
      <c r="I51" s="58" t="s">
        <v>1203</v>
      </c>
      <c r="J51" s="58" t="s">
        <v>325</v>
      </c>
      <c r="K51" s="58" t="s">
        <v>1204</v>
      </c>
      <c r="L51" s="60" t="s">
        <v>51</v>
      </c>
      <c r="M51" s="58" t="s">
        <v>1439</v>
      </c>
      <c r="N51" s="61">
        <v>29</v>
      </c>
      <c r="O51" s="61">
        <v>24</v>
      </c>
      <c r="P51" s="62">
        <f t="shared" si="0"/>
        <v>82.758620689655174</v>
      </c>
      <c r="Q51" s="61">
        <v>2</v>
      </c>
      <c r="R51" s="61">
        <v>0</v>
      </c>
      <c r="S51" s="63">
        <f t="shared" si="1"/>
        <v>0</v>
      </c>
      <c r="T51" s="58" t="s">
        <v>868</v>
      </c>
      <c r="U51" s="61">
        <v>32</v>
      </c>
      <c r="V51" s="60">
        <v>45273.119351851848</v>
      </c>
      <c r="W51" s="60" t="s">
        <v>954</v>
      </c>
      <c r="X51" s="60" t="s">
        <v>872</v>
      </c>
      <c r="Y51" s="64" t="s">
        <v>872</v>
      </c>
    </row>
    <row r="52" spans="1:25" ht="12.9" customHeight="1" x14ac:dyDescent="0.25">
      <c r="A52" s="58">
        <v>160</v>
      </c>
      <c r="B52" s="58" t="s">
        <v>781</v>
      </c>
      <c r="C52" s="59" t="s">
        <v>370</v>
      </c>
      <c r="D52" s="58" t="s">
        <v>887</v>
      </c>
      <c r="E52" s="60" t="s">
        <v>371</v>
      </c>
      <c r="F52" s="58" t="s">
        <v>339</v>
      </c>
      <c r="G52" s="58" t="s">
        <v>340</v>
      </c>
      <c r="H52" s="58" t="s">
        <v>340</v>
      </c>
      <c r="I52" s="58" t="s">
        <v>1203</v>
      </c>
      <c r="J52" s="58" t="s">
        <v>325</v>
      </c>
      <c r="K52" s="58" t="s">
        <v>1204</v>
      </c>
      <c r="L52" s="60" t="s">
        <v>51</v>
      </c>
      <c r="M52" s="58" t="s">
        <v>1439</v>
      </c>
      <c r="N52" s="61">
        <v>4</v>
      </c>
      <c r="O52" s="61">
        <v>2</v>
      </c>
      <c r="P52" s="62">
        <f t="shared" si="0"/>
        <v>50</v>
      </c>
      <c r="Q52" s="61">
        <v>1</v>
      </c>
      <c r="R52" s="61">
        <v>1</v>
      </c>
      <c r="S52" s="63">
        <f t="shared" si="1"/>
        <v>100</v>
      </c>
      <c r="T52" s="58" t="s">
        <v>868</v>
      </c>
      <c r="U52" s="61">
        <v>7</v>
      </c>
      <c r="V52" s="60">
        <v>45295.352731481478</v>
      </c>
      <c r="W52" s="60" t="s">
        <v>1431</v>
      </c>
      <c r="X52" s="60" t="s">
        <v>872</v>
      </c>
      <c r="Y52" s="64" t="s">
        <v>1447</v>
      </c>
    </row>
    <row r="53" spans="1:25" ht="12.9" customHeight="1" x14ac:dyDescent="0.25">
      <c r="A53" s="58">
        <v>27</v>
      </c>
      <c r="B53" s="58" t="s">
        <v>688</v>
      </c>
      <c r="C53" s="59" t="s">
        <v>1316</v>
      </c>
      <c r="D53" s="58" t="s">
        <v>869</v>
      </c>
      <c r="E53" s="60" t="s">
        <v>1317</v>
      </c>
      <c r="F53" s="58" t="s">
        <v>45</v>
      </c>
      <c r="G53" s="58" t="s">
        <v>46</v>
      </c>
      <c r="H53" s="58" t="s">
        <v>1188</v>
      </c>
      <c r="I53" s="58" t="s">
        <v>1189</v>
      </c>
      <c r="J53" s="58" t="s">
        <v>49</v>
      </c>
      <c r="K53" s="58" t="s">
        <v>1190</v>
      </c>
      <c r="L53" s="60" t="s">
        <v>429</v>
      </c>
      <c r="M53" s="58" t="s">
        <v>1430</v>
      </c>
      <c r="N53" s="61">
        <v>0</v>
      </c>
      <c r="O53" s="61">
        <v>0</v>
      </c>
      <c r="P53" s="62" t="e">
        <f t="shared" si="0"/>
        <v>#DIV/0!</v>
      </c>
      <c r="Q53" s="61">
        <v>0</v>
      </c>
      <c r="R53" s="61">
        <v>0</v>
      </c>
      <c r="S53" s="63" t="e">
        <f t="shared" si="1"/>
        <v>#DIV/0!</v>
      </c>
      <c r="T53" s="58" t="s">
        <v>868</v>
      </c>
      <c r="U53" s="61">
        <v>101</v>
      </c>
      <c r="V53" s="60">
        <v>45267.086736111109</v>
      </c>
      <c r="W53" s="60" t="s">
        <v>1440</v>
      </c>
      <c r="X53" s="60" t="s">
        <v>886</v>
      </c>
      <c r="Y53" s="64" t="s">
        <v>1451</v>
      </c>
    </row>
    <row r="54" spans="1:25" ht="12.9" customHeight="1" x14ac:dyDescent="0.25">
      <c r="A54" s="58">
        <v>39</v>
      </c>
      <c r="B54" s="58" t="s">
        <v>815</v>
      </c>
      <c r="C54" s="59" t="s">
        <v>1318</v>
      </c>
      <c r="D54" s="58" t="s">
        <v>869</v>
      </c>
      <c r="E54" s="60" t="s">
        <v>439</v>
      </c>
      <c r="F54" s="58" t="s">
        <v>45</v>
      </c>
      <c r="G54" s="58" t="s">
        <v>46</v>
      </c>
      <c r="H54" s="58" t="s">
        <v>47</v>
      </c>
      <c r="I54" s="58" t="s">
        <v>1189</v>
      </c>
      <c r="J54" s="58" t="s">
        <v>49</v>
      </c>
      <c r="K54" s="58" t="s">
        <v>1190</v>
      </c>
      <c r="L54" s="60" t="s">
        <v>429</v>
      </c>
      <c r="M54" s="58" t="s">
        <v>1430</v>
      </c>
      <c r="N54" s="61">
        <v>58</v>
      </c>
      <c r="O54" s="61">
        <v>57</v>
      </c>
      <c r="P54" s="62">
        <f t="shared" si="0"/>
        <v>98.275862068965509</v>
      </c>
      <c r="Q54" s="61">
        <v>1</v>
      </c>
      <c r="R54" s="61">
        <v>1</v>
      </c>
      <c r="S54" s="63">
        <f t="shared" si="1"/>
        <v>100</v>
      </c>
      <c r="T54" s="58" t="s">
        <v>868</v>
      </c>
      <c r="U54" s="61">
        <v>59</v>
      </c>
      <c r="V54" s="60">
        <v>45271.658263888887</v>
      </c>
      <c r="W54" s="60" t="s">
        <v>1440</v>
      </c>
      <c r="X54" s="60" t="s">
        <v>877</v>
      </c>
      <c r="Y54" s="64" t="s">
        <v>872</v>
      </c>
    </row>
    <row r="55" spans="1:25" ht="12.9" customHeight="1" x14ac:dyDescent="0.25">
      <c r="A55" s="58">
        <v>2</v>
      </c>
      <c r="B55" s="58" t="s">
        <v>1319</v>
      </c>
      <c r="C55" s="59" t="s">
        <v>1320</v>
      </c>
      <c r="D55" s="58" t="s">
        <v>991</v>
      </c>
      <c r="E55" s="60" t="s">
        <v>1321</v>
      </c>
      <c r="F55" s="58" t="s">
        <v>75</v>
      </c>
      <c r="G55" s="58" t="s">
        <v>76</v>
      </c>
      <c r="H55" s="58" t="s">
        <v>77</v>
      </c>
      <c r="I55" s="58" t="s">
        <v>1189</v>
      </c>
      <c r="J55" s="58" t="s">
        <v>49</v>
      </c>
      <c r="K55" s="58" t="s">
        <v>1190</v>
      </c>
      <c r="L55" s="60" t="s">
        <v>429</v>
      </c>
      <c r="M55" s="58" t="s">
        <v>1430</v>
      </c>
      <c r="N55" s="61">
        <v>51</v>
      </c>
      <c r="O55" s="61">
        <v>50</v>
      </c>
      <c r="P55" s="62">
        <f t="shared" si="0"/>
        <v>98.039215686274503</v>
      </c>
      <c r="Q55" s="61">
        <v>0</v>
      </c>
      <c r="R55" s="61">
        <v>0</v>
      </c>
      <c r="S55" s="63" t="e">
        <f t="shared" si="1"/>
        <v>#DIV/0!</v>
      </c>
      <c r="T55" s="58" t="s">
        <v>868</v>
      </c>
      <c r="U55" s="61">
        <v>57</v>
      </c>
      <c r="V55" s="60">
        <v>45266.32571759259</v>
      </c>
      <c r="W55" s="60" t="s">
        <v>1440</v>
      </c>
      <c r="X55" s="60" t="s">
        <v>872</v>
      </c>
      <c r="Y55" s="64" t="s">
        <v>872</v>
      </c>
    </row>
    <row r="56" spans="1:25" ht="12.9" customHeight="1" x14ac:dyDescent="0.25">
      <c r="A56" s="58">
        <v>156</v>
      </c>
      <c r="B56" s="58" t="s">
        <v>1322</v>
      </c>
      <c r="C56" s="59" t="s">
        <v>1323</v>
      </c>
      <c r="D56" s="58" t="s">
        <v>869</v>
      </c>
      <c r="E56" s="60" t="s">
        <v>1324</v>
      </c>
      <c r="F56" s="58" t="s">
        <v>45</v>
      </c>
      <c r="G56" s="58" t="s">
        <v>46</v>
      </c>
      <c r="H56" s="58" t="s">
        <v>47</v>
      </c>
      <c r="I56" s="58" t="s">
        <v>1189</v>
      </c>
      <c r="J56" s="58" t="s">
        <v>49</v>
      </c>
      <c r="K56" s="58" t="s">
        <v>1190</v>
      </c>
      <c r="L56" s="60" t="s">
        <v>429</v>
      </c>
      <c r="M56" s="58" t="s">
        <v>1430</v>
      </c>
      <c r="N56" s="61">
        <v>48</v>
      </c>
      <c r="O56" s="61">
        <v>3</v>
      </c>
      <c r="P56" s="62">
        <f t="shared" si="0"/>
        <v>6.25</v>
      </c>
      <c r="Q56" s="61">
        <v>5</v>
      </c>
      <c r="R56" s="61">
        <v>5</v>
      </c>
      <c r="S56" s="63">
        <f t="shared" si="1"/>
        <v>100</v>
      </c>
      <c r="T56" s="58" t="s">
        <v>868</v>
      </c>
      <c r="U56" s="61">
        <v>61</v>
      </c>
      <c r="V56" s="60">
        <v>45287.238321759258</v>
      </c>
      <c r="W56" s="60" t="s">
        <v>1431</v>
      </c>
      <c r="X56" s="60" t="s">
        <v>877</v>
      </c>
      <c r="Y56" s="64" t="s">
        <v>1452</v>
      </c>
    </row>
    <row r="57" spans="1:25" ht="12.9" customHeight="1" x14ac:dyDescent="0.25">
      <c r="A57" s="58">
        <v>19</v>
      </c>
      <c r="B57" s="58" t="s">
        <v>821</v>
      </c>
      <c r="C57" s="59" t="s">
        <v>1325</v>
      </c>
      <c r="D57" s="58" t="s">
        <v>869</v>
      </c>
      <c r="E57" s="60" t="s">
        <v>451</v>
      </c>
      <c r="F57" s="58" t="s">
        <v>99</v>
      </c>
      <c r="G57" s="58" t="s">
        <v>100</v>
      </c>
      <c r="H57" s="58" t="s">
        <v>100</v>
      </c>
      <c r="I57" s="58" t="s">
        <v>1194</v>
      </c>
      <c r="J57" s="58" t="s">
        <v>84</v>
      </c>
      <c r="K57" s="58" t="s">
        <v>1193</v>
      </c>
      <c r="L57" s="60" t="s">
        <v>429</v>
      </c>
      <c r="M57" s="58" t="s">
        <v>1430</v>
      </c>
      <c r="N57" s="61">
        <v>27</v>
      </c>
      <c r="O57" s="61">
        <v>27</v>
      </c>
      <c r="P57" s="62">
        <f t="shared" si="0"/>
        <v>100</v>
      </c>
      <c r="Q57" s="61">
        <v>0</v>
      </c>
      <c r="R57" s="61">
        <v>0</v>
      </c>
      <c r="S57" s="63" t="e">
        <f t="shared" si="1"/>
        <v>#DIV/0!</v>
      </c>
      <c r="T57" s="58" t="s">
        <v>868</v>
      </c>
      <c r="U57" s="61">
        <v>28</v>
      </c>
      <c r="V57" s="60">
        <v>45271.12295138889</v>
      </c>
      <c r="W57" s="60" t="s">
        <v>1440</v>
      </c>
      <c r="X57" s="60" t="s">
        <v>872</v>
      </c>
      <c r="Y57" s="64" t="s">
        <v>895</v>
      </c>
    </row>
    <row r="58" spans="1:25" ht="12.9" customHeight="1" x14ac:dyDescent="0.25">
      <c r="A58" s="58">
        <v>14</v>
      </c>
      <c r="B58" s="58" t="s">
        <v>825</v>
      </c>
      <c r="C58" s="59" t="s">
        <v>1326</v>
      </c>
      <c r="D58" s="58" t="s">
        <v>890</v>
      </c>
      <c r="E58" s="60" t="s">
        <v>459</v>
      </c>
      <c r="F58" s="58" t="s">
        <v>88</v>
      </c>
      <c r="G58" s="58" t="s">
        <v>89</v>
      </c>
      <c r="H58" s="58" t="s">
        <v>89</v>
      </c>
      <c r="I58" s="58" t="s">
        <v>1192</v>
      </c>
      <c r="J58" s="58" t="s">
        <v>57</v>
      </c>
      <c r="K58" s="58" t="s">
        <v>1193</v>
      </c>
      <c r="L58" s="60" t="s">
        <v>429</v>
      </c>
      <c r="M58" s="58" t="s">
        <v>1437</v>
      </c>
      <c r="N58" s="61">
        <v>71</v>
      </c>
      <c r="O58" s="61">
        <v>71</v>
      </c>
      <c r="P58" s="62">
        <f t="shared" si="0"/>
        <v>100</v>
      </c>
      <c r="Q58" s="61">
        <v>0</v>
      </c>
      <c r="R58" s="61">
        <v>0</v>
      </c>
      <c r="S58" s="63" t="e">
        <f t="shared" si="1"/>
        <v>#DIV/0!</v>
      </c>
      <c r="T58" s="58" t="s">
        <v>868</v>
      </c>
      <c r="U58" s="61">
        <v>71</v>
      </c>
      <c r="V58" s="60">
        <v>45268.192569444444</v>
      </c>
      <c r="W58" s="60" t="s">
        <v>914</v>
      </c>
      <c r="X58" s="60" t="s">
        <v>877</v>
      </c>
      <c r="Y58" s="64" t="s">
        <v>970</v>
      </c>
    </row>
    <row r="59" spans="1:25" ht="12.9" customHeight="1" x14ac:dyDescent="0.25">
      <c r="A59" s="58">
        <v>7</v>
      </c>
      <c r="B59" s="58" t="s">
        <v>1327</v>
      </c>
      <c r="C59" s="59" t="s">
        <v>1328</v>
      </c>
      <c r="D59" s="58" t="s">
        <v>869</v>
      </c>
      <c r="E59" s="60" t="s">
        <v>1329</v>
      </c>
      <c r="F59" s="58" t="s">
        <v>1207</v>
      </c>
      <c r="G59" s="58" t="s">
        <v>89</v>
      </c>
      <c r="H59" s="58" t="s">
        <v>89</v>
      </c>
      <c r="I59" s="58" t="s">
        <v>1192</v>
      </c>
      <c r="J59" s="58" t="s">
        <v>57</v>
      </c>
      <c r="K59" s="58" t="s">
        <v>1193</v>
      </c>
      <c r="L59" s="60" t="s">
        <v>429</v>
      </c>
      <c r="M59" s="58" t="s">
        <v>1437</v>
      </c>
      <c r="N59" s="61">
        <v>34</v>
      </c>
      <c r="O59" s="61">
        <v>33</v>
      </c>
      <c r="P59" s="62">
        <f t="shared" si="0"/>
        <v>97.058823529411768</v>
      </c>
      <c r="Q59" s="61">
        <v>0</v>
      </c>
      <c r="R59" s="61">
        <v>0</v>
      </c>
      <c r="S59" s="63" t="e">
        <f t="shared" si="1"/>
        <v>#DIV/0!</v>
      </c>
      <c r="T59" s="58" t="s">
        <v>868</v>
      </c>
      <c r="U59" s="61">
        <v>35</v>
      </c>
      <c r="V59" s="60">
        <v>45267.178113425929</v>
      </c>
      <c r="W59" s="60" t="s">
        <v>1440</v>
      </c>
      <c r="X59" s="60" t="s">
        <v>872</v>
      </c>
      <c r="Y59" s="64" t="s">
        <v>872</v>
      </c>
    </row>
    <row r="60" spans="1:25" ht="12.9" customHeight="1" x14ac:dyDescent="0.25">
      <c r="A60" s="58">
        <v>40</v>
      </c>
      <c r="B60" s="58" t="s">
        <v>828</v>
      </c>
      <c r="C60" s="59" t="s">
        <v>464</v>
      </c>
      <c r="D60" s="58" t="s">
        <v>869</v>
      </c>
      <c r="E60" s="60" t="s">
        <v>465</v>
      </c>
      <c r="F60" s="58" t="s">
        <v>88</v>
      </c>
      <c r="G60" s="58" t="s">
        <v>89</v>
      </c>
      <c r="H60" s="58" t="s">
        <v>89</v>
      </c>
      <c r="I60" s="58" t="s">
        <v>1192</v>
      </c>
      <c r="J60" s="58" t="s">
        <v>57</v>
      </c>
      <c r="K60" s="58" t="s">
        <v>1193</v>
      </c>
      <c r="L60" s="60" t="s">
        <v>429</v>
      </c>
      <c r="M60" s="58" t="s">
        <v>1437</v>
      </c>
      <c r="N60" s="61">
        <v>55</v>
      </c>
      <c r="O60" s="61">
        <v>53</v>
      </c>
      <c r="P60" s="62">
        <f t="shared" si="0"/>
        <v>96.36363636363636</v>
      </c>
      <c r="Q60" s="61">
        <v>0</v>
      </c>
      <c r="R60" s="61">
        <v>0</v>
      </c>
      <c r="S60" s="63" t="e">
        <f t="shared" si="1"/>
        <v>#DIV/0!</v>
      </c>
      <c r="T60" s="58" t="s">
        <v>868</v>
      </c>
      <c r="U60" s="61">
        <v>79</v>
      </c>
      <c r="V60" s="60">
        <v>45272.078773148147</v>
      </c>
      <c r="W60" s="60" t="s">
        <v>914</v>
      </c>
      <c r="X60" s="60" t="s">
        <v>877</v>
      </c>
      <c r="Y60" s="64" t="s">
        <v>877</v>
      </c>
    </row>
    <row r="61" spans="1:25" ht="12.9" customHeight="1" x14ac:dyDescent="0.25">
      <c r="A61" s="58">
        <v>6</v>
      </c>
      <c r="B61" s="58" t="s">
        <v>1330</v>
      </c>
      <c r="C61" s="59" t="s">
        <v>1331</v>
      </c>
      <c r="D61" s="58" t="s">
        <v>869</v>
      </c>
      <c r="E61" s="60" t="s">
        <v>1332</v>
      </c>
      <c r="F61" s="58" t="s">
        <v>1207</v>
      </c>
      <c r="G61" s="58" t="s">
        <v>89</v>
      </c>
      <c r="H61" s="58" t="s">
        <v>89</v>
      </c>
      <c r="I61" s="58" t="s">
        <v>1192</v>
      </c>
      <c r="J61" s="58" t="s">
        <v>57</v>
      </c>
      <c r="K61" s="58" t="s">
        <v>1193</v>
      </c>
      <c r="L61" s="60" t="s">
        <v>429</v>
      </c>
      <c r="M61" s="58" t="s">
        <v>1437</v>
      </c>
      <c r="N61" s="61">
        <v>78</v>
      </c>
      <c r="O61" s="61">
        <v>75</v>
      </c>
      <c r="P61" s="62">
        <f t="shared" si="0"/>
        <v>96.15384615384616</v>
      </c>
      <c r="Q61" s="61">
        <v>0</v>
      </c>
      <c r="R61" s="61">
        <v>0</v>
      </c>
      <c r="S61" s="63" t="e">
        <f t="shared" si="1"/>
        <v>#DIV/0!</v>
      </c>
      <c r="T61" s="58" t="s">
        <v>868</v>
      </c>
      <c r="U61" s="61">
        <v>102</v>
      </c>
      <c r="V61" s="60">
        <v>45267.120983796296</v>
      </c>
      <c r="W61" s="60" t="s">
        <v>1440</v>
      </c>
      <c r="X61" s="60" t="s">
        <v>872</v>
      </c>
      <c r="Y61" s="64" t="s">
        <v>1432</v>
      </c>
    </row>
    <row r="62" spans="1:25" ht="12.9" customHeight="1" x14ac:dyDescent="0.25">
      <c r="A62" s="58">
        <v>20</v>
      </c>
      <c r="B62" s="58" t="s">
        <v>830</v>
      </c>
      <c r="C62" s="59" t="s">
        <v>1333</v>
      </c>
      <c r="D62" s="58" t="s">
        <v>869</v>
      </c>
      <c r="E62" s="60" t="s">
        <v>469</v>
      </c>
      <c r="F62" s="58" t="s">
        <v>80</v>
      </c>
      <c r="G62" s="58" t="s">
        <v>81</v>
      </c>
      <c r="H62" s="58" t="s">
        <v>94</v>
      </c>
      <c r="I62" s="58" t="s">
        <v>1194</v>
      </c>
      <c r="J62" s="58" t="s">
        <v>84</v>
      </c>
      <c r="K62" s="58" t="s">
        <v>1193</v>
      </c>
      <c r="L62" s="60" t="s">
        <v>429</v>
      </c>
      <c r="M62" s="58" t="s">
        <v>1439</v>
      </c>
      <c r="N62" s="61">
        <v>37</v>
      </c>
      <c r="O62" s="61">
        <v>35</v>
      </c>
      <c r="P62" s="62">
        <f t="shared" si="0"/>
        <v>94.594594594594597</v>
      </c>
      <c r="Q62" s="61">
        <v>0</v>
      </c>
      <c r="R62" s="61">
        <v>0</v>
      </c>
      <c r="S62" s="63" t="e">
        <f t="shared" si="1"/>
        <v>#DIV/0!</v>
      </c>
      <c r="T62" s="58" t="s">
        <v>868</v>
      </c>
      <c r="U62" s="61">
        <v>52</v>
      </c>
      <c r="V62" s="60">
        <v>45271.125462962962</v>
      </c>
      <c r="W62" s="60" t="s">
        <v>1440</v>
      </c>
      <c r="X62" s="60" t="s">
        <v>872</v>
      </c>
      <c r="Y62" s="64" t="s">
        <v>895</v>
      </c>
    </row>
    <row r="63" spans="1:25" ht="12.9" customHeight="1" x14ac:dyDescent="0.25">
      <c r="A63" s="58">
        <v>95</v>
      </c>
      <c r="B63" s="58" t="s">
        <v>1334</v>
      </c>
      <c r="C63" s="59" t="s">
        <v>1335</v>
      </c>
      <c r="D63" s="58" t="s">
        <v>869</v>
      </c>
      <c r="E63" s="60" t="s">
        <v>437</v>
      </c>
      <c r="F63" s="58" t="s">
        <v>88</v>
      </c>
      <c r="G63" s="58" t="s">
        <v>1208</v>
      </c>
      <c r="H63" s="58" t="s">
        <v>62</v>
      </c>
      <c r="I63" s="58" t="s">
        <v>1192</v>
      </c>
      <c r="J63" s="58" t="s">
        <v>57</v>
      </c>
      <c r="K63" s="58" t="s">
        <v>1193</v>
      </c>
      <c r="L63" s="60" t="s">
        <v>429</v>
      </c>
      <c r="M63" s="58" t="s">
        <v>1434</v>
      </c>
      <c r="N63" s="61">
        <v>77</v>
      </c>
      <c r="O63" s="61">
        <v>71</v>
      </c>
      <c r="P63" s="62">
        <f t="shared" si="0"/>
        <v>92.20779220779221</v>
      </c>
      <c r="Q63" s="61">
        <v>3</v>
      </c>
      <c r="R63" s="61">
        <v>3</v>
      </c>
      <c r="S63" s="63">
        <f t="shared" si="1"/>
        <v>100</v>
      </c>
      <c r="T63" s="58" t="s">
        <v>868</v>
      </c>
      <c r="U63" s="61">
        <v>86</v>
      </c>
      <c r="V63" s="60">
        <v>45274.121458333335</v>
      </c>
      <c r="W63" s="60" t="s">
        <v>1433</v>
      </c>
      <c r="X63" s="60" t="s">
        <v>886</v>
      </c>
      <c r="Y63" s="64" t="s">
        <v>970</v>
      </c>
    </row>
    <row r="64" spans="1:25" ht="12.9" customHeight="1" x14ac:dyDescent="0.25">
      <c r="A64" s="58">
        <v>29</v>
      </c>
      <c r="B64" s="58" t="s">
        <v>1336</v>
      </c>
      <c r="C64" s="59" t="s">
        <v>1337</v>
      </c>
      <c r="D64" s="58" t="s">
        <v>869</v>
      </c>
      <c r="E64" s="60" t="s">
        <v>1338</v>
      </c>
      <c r="F64" s="58" t="s">
        <v>1207</v>
      </c>
      <c r="G64" s="58" t="s">
        <v>89</v>
      </c>
      <c r="H64" s="58" t="s">
        <v>89</v>
      </c>
      <c r="I64" s="58" t="s">
        <v>1192</v>
      </c>
      <c r="J64" s="58" t="s">
        <v>57</v>
      </c>
      <c r="K64" s="58" t="s">
        <v>1193</v>
      </c>
      <c r="L64" s="60" t="s">
        <v>429</v>
      </c>
      <c r="M64" s="58" t="s">
        <v>1437</v>
      </c>
      <c r="N64" s="61">
        <v>100</v>
      </c>
      <c r="O64" s="61">
        <v>78</v>
      </c>
      <c r="P64" s="62">
        <f t="shared" si="0"/>
        <v>78</v>
      </c>
      <c r="Q64" s="61">
        <v>0</v>
      </c>
      <c r="R64" s="61">
        <v>0</v>
      </c>
      <c r="S64" s="63" t="e">
        <f t="shared" si="1"/>
        <v>#DIV/0!</v>
      </c>
      <c r="T64" s="58" t="s">
        <v>868</v>
      </c>
      <c r="U64" s="61">
        <v>100</v>
      </c>
      <c r="V64" s="60">
        <v>45271.155023148145</v>
      </c>
      <c r="W64" s="60" t="s">
        <v>1440</v>
      </c>
      <c r="X64" s="60" t="s">
        <v>877</v>
      </c>
      <c r="Y64" s="64" t="s">
        <v>1452</v>
      </c>
    </row>
    <row r="65" spans="1:25" ht="12.9" customHeight="1" x14ac:dyDescent="0.25">
      <c r="A65" s="58">
        <v>1</v>
      </c>
      <c r="B65" s="58" t="s">
        <v>1339</v>
      </c>
      <c r="C65" s="59" t="s">
        <v>1340</v>
      </c>
      <c r="D65" s="58" t="s">
        <v>869</v>
      </c>
      <c r="E65" s="60" t="s">
        <v>1341</v>
      </c>
      <c r="F65" s="58" t="s">
        <v>220</v>
      </c>
      <c r="G65" s="58" t="s">
        <v>506</v>
      </c>
      <c r="H65" s="58" t="s">
        <v>62</v>
      </c>
      <c r="I65" s="58" t="s">
        <v>1192</v>
      </c>
      <c r="J65" s="58" t="s">
        <v>57</v>
      </c>
      <c r="K65" s="58" t="s">
        <v>1196</v>
      </c>
      <c r="L65" s="60" t="s">
        <v>429</v>
      </c>
      <c r="M65" s="58" t="s">
        <v>1453</v>
      </c>
      <c r="N65" s="61">
        <v>54</v>
      </c>
      <c r="O65" s="61">
        <v>54</v>
      </c>
      <c r="P65" s="62">
        <f t="shared" si="0"/>
        <v>100</v>
      </c>
      <c r="Q65" s="61">
        <v>0</v>
      </c>
      <c r="R65" s="61">
        <v>0</v>
      </c>
      <c r="S65" s="63" t="e">
        <f t="shared" si="1"/>
        <v>#DIV/0!</v>
      </c>
      <c r="T65" s="58" t="s">
        <v>868</v>
      </c>
      <c r="U65" s="61">
        <v>62</v>
      </c>
      <c r="V65" s="60">
        <v>45266.31077546296</v>
      </c>
      <c r="W65" s="60" t="s">
        <v>954</v>
      </c>
      <c r="X65" s="60" t="s">
        <v>872</v>
      </c>
      <c r="Y65" s="64" t="s">
        <v>872</v>
      </c>
    </row>
    <row r="66" spans="1:25" ht="12.9" customHeight="1" x14ac:dyDescent="0.25">
      <c r="A66" s="58">
        <v>24</v>
      </c>
      <c r="B66" s="58" t="s">
        <v>841</v>
      </c>
      <c r="C66" s="59" t="s">
        <v>492</v>
      </c>
      <c r="D66" s="58" t="s">
        <v>869</v>
      </c>
      <c r="E66" s="60" t="s">
        <v>493</v>
      </c>
      <c r="F66" s="58" t="s">
        <v>150</v>
      </c>
      <c r="G66" s="58" t="s">
        <v>151</v>
      </c>
      <c r="H66" s="58" t="s">
        <v>151</v>
      </c>
      <c r="I66" s="58" t="s">
        <v>1192</v>
      </c>
      <c r="J66" s="58" t="s">
        <v>57</v>
      </c>
      <c r="K66" s="58" t="s">
        <v>1196</v>
      </c>
      <c r="L66" s="60" t="s">
        <v>429</v>
      </c>
      <c r="M66" s="58" t="s">
        <v>1453</v>
      </c>
      <c r="N66" s="61">
        <v>47</v>
      </c>
      <c r="O66" s="61">
        <v>47</v>
      </c>
      <c r="P66" s="62">
        <f t="shared" ref="P66:P105" si="2">O66/N66*100</f>
        <v>100</v>
      </c>
      <c r="Q66" s="61">
        <v>0</v>
      </c>
      <c r="R66" s="61">
        <v>0</v>
      </c>
      <c r="S66" s="63" t="e">
        <f t="shared" ref="S66:S105" si="3">R66/Q66*100</f>
        <v>#DIV/0!</v>
      </c>
      <c r="T66" s="58" t="s">
        <v>868</v>
      </c>
      <c r="U66" s="61">
        <v>47</v>
      </c>
      <c r="V66" s="60">
        <v>45271.153541666667</v>
      </c>
      <c r="W66" s="60" t="s">
        <v>1440</v>
      </c>
      <c r="X66" s="60" t="s">
        <v>872</v>
      </c>
      <c r="Y66" s="64" t="s">
        <v>872</v>
      </c>
    </row>
    <row r="67" spans="1:25" ht="12.9" customHeight="1" x14ac:dyDescent="0.25">
      <c r="A67" s="58">
        <v>115</v>
      </c>
      <c r="B67" s="58" t="s">
        <v>834</v>
      </c>
      <c r="C67" s="59" t="s">
        <v>1342</v>
      </c>
      <c r="D67" s="58" t="s">
        <v>869</v>
      </c>
      <c r="E67" s="60" t="s">
        <v>479</v>
      </c>
      <c r="F67" s="58" t="s">
        <v>150</v>
      </c>
      <c r="G67" s="58" t="s">
        <v>151</v>
      </c>
      <c r="H67" s="58" t="s">
        <v>151</v>
      </c>
      <c r="I67" s="58" t="s">
        <v>1192</v>
      </c>
      <c r="J67" s="58" t="s">
        <v>57</v>
      </c>
      <c r="K67" s="58" t="s">
        <v>1196</v>
      </c>
      <c r="L67" s="60" t="s">
        <v>429</v>
      </c>
      <c r="M67" s="58" t="s">
        <v>1453</v>
      </c>
      <c r="N67" s="61">
        <v>41</v>
      </c>
      <c r="O67" s="61">
        <v>41</v>
      </c>
      <c r="P67" s="62">
        <f t="shared" si="2"/>
        <v>100</v>
      </c>
      <c r="Q67" s="61">
        <v>0</v>
      </c>
      <c r="R67" s="61">
        <v>0</v>
      </c>
      <c r="S67" s="63" t="e">
        <f t="shared" si="3"/>
        <v>#DIV/0!</v>
      </c>
      <c r="T67" s="58" t="s">
        <v>900</v>
      </c>
      <c r="U67" s="61">
        <v>43</v>
      </c>
      <c r="V67" s="60">
        <v>45275.171064814815</v>
      </c>
      <c r="W67" s="60" t="s">
        <v>1431</v>
      </c>
      <c r="X67" s="60" t="s">
        <v>872</v>
      </c>
      <c r="Y67" s="64" t="s">
        <v>872</v>
      </c>
    </row>
    <row r="68" spans="1:25" ht="12.9" customHeight="1" x14ac:dyDescent="0.25">
      <c r="A68" s="58">
        <v>66</v>
      </c>
      <c r="B68" s="58" t="s">
        <v>1343</v>
      </c>
      <c r="C68" s="59" t="s">
        <v>1344</v>
      </c>
      <c r="D68" s="58" t="s">
        <v>890</v>
      </c>
      <c r="E68" s="60" t="s">
        <v>1345</v>
      </c>
      <c r="F68" s="58" t="s">
        <v>150</v>
      </c>
      <c r="G68" s="58" t="s">
        <v>151</v>
      </c>
      <c r="H68" s="58" t="s">
        <v>151</v>
      </c>
      <c r="I68" s="58" t="s">
        <v>1192</v>
      </c>
      <c r="J68" s="58" t="s">
        <v>57</v>
      </c>
      <c r="K68" s="58" t="s">
        <v>1196</v>
      </c>
      <c r="L68" s="60" t="s">
        <v>429</v>
      </c>
      <c r="M68" s="58" t="s">
        <v>1453</v>
      </c>
      <c r="N68" s="61">
        <v>6</v>
      </c>
      <c r="O68" s="61">
        <v>6</v>
      </c>
      <c r="P68" s="62">
        <f t="shared" si="2"/>
        <v>100</v>
      </c>
      <c r="Q68" s="61">
        <v>0</v>
      </c>
      <c r="R68" s="61">
        <v>0</v>
      </c>
      <c r="S68" s="63" t="e">
        <f t="shared" si="3"/>
        <v>#DIV/0!</v>
      </c>
      <c r="T68" s="58" t="s">
        <v>114</v>
      </c>
      <c r="U68" s="61">
        <v>6</v>
      </c>
      <c r="V68" s="60">
        <v>45273.250972222224</v>
      </c>
      <c r="W68" s="60" t="s">
        <v>954</v>
      </c>
      <c r="X68" s="60" t="s">
        <v>872</v>
      </c>
      <c r="Y68" s="64" t="s">
        <v>872</v>
      </c>
    </row>
    <row r="69" spans="1:25" ht="12.9" customHeight="1" x14ac:dyDescent="0.25">
      <c r="A69" s="58">
        <v>118</v>
      </c>
      <c r="B69" s="58" t="s">
        <v>688</v>
      </c>
      <c r="C69" s="59" t="s">
        <v>1346</v>
      </c>
      <c r="D69" s="58" t="s">
        <v>890</v>
      </c>
      <c r="E69" s="60" t="s">
        <v>1347</v>
      </c>
      <c r="F69" s="58" t="s">
        <v>220</v>
      </c>
      <c r="G69" s="58" t="s">
        <v>506</v>
      </c>
      <c r="H69" s="58" t="s">
        <v>62</v>
      </c>
      <c r="I69" s="58" t="s">
        <v>1192</v>
      </c>
      <c r="J69" s="58" t="s">
        <v>57</v>
      </c>
      <c r="K69" s="58" t="s">
        <v>1196</v>
      </c>
      <c r="L69" s="60" t="s">
        <v>429</v>
      </c>
      <c r="M69" s="58" t="s">
        <v>1453</v>
      </c>
      <c r="N69" s="61">
        <v>4</v>
      </c>
      <c r="O69" s="61">
        <v>4</v>
      </c>
      <c r="P69" s="62">
        <f t="shared" si="2"/>
        <v>100</v>
      </c>
      <c r="Q69" s="61">
        <v>0</v>
      </c>
      <c r="R69" s="61">
        <v>0</v>
      </c>
      <c r="S69" s="63" t="e">
        <f t="shared" si="3"/>
        <v>#DIV/0!</v>
      </c>
      <c r="T69" s="58" t="s">
        <v>114</v>
      </c>
      <c r="U69" s="61">
        <v>5</v>
      </c>
      <c r="V69" s="60">
        <v>45275.306643518517</v>
      </c>
      <c r="W69" s="60" t="s">
        <v>1431</v>
      </c>
      <c r="X69" s="60" t="s">
        <v>877</v>
      </c>
      <c r="Y69" s="64" t="s">
        <v>877</v>
      </c>
    </row>
    <row r="70" spans="1:25" ht="12.9" customHeight="1" x14ac:dyDescent="0.25">
      <c r="A70" s="58">
        <v>121</v>
      </c>
      <c r="B70" s="58" t="s">
        <v>688</v>
      </c>
      <c r="C70" s="59" t="s">
        <v>1348</v>
      </c>
      <c r="D70" s="58" t="s">
        <v>890</v>
      </c>
      <c r="E70" s="60" t="s">
        <v>1349</v>
      </c>
      <c r="F70" s="58" t="s">
        <v>220</v>
      </c>
      <c r="G70" s="58" t="s">
        <v>506</v>
      </c>
      <c r="H70" s="58" t="s">
        <v>62</v>
      </c>
      <c r="I70" s="58" t="s">
        <v>1192</v>
      </c>
      <c r="J70" s="58" t="s">
        <v>57</v>
      </c>
      <c r="K70" s="58" t="s">
        <v>1196</v>
      </c>
      <c r="L70" s="60" t="s">
        <v>429</v>
      </c>
      <c r="M70" s="58" t="s">
        <v>1453</v>
      </c>
      <c r="N70" s="61">
        <v>3</v>
      </c>
      <c r="O70" s="61">
        <v>3</v>
      </c>
      <c r="P70" s="62">
        <f t="shared" si="2"/>
        <v>100</v>
      </c>
      <c r="Q70" s="61">
        <v>0</v>
      </c>
      <c r="R70" s="61">
        <v>0</v>
      </c>
      <c r="S70" s="63" t="e">
        <f t="shared" si="3"/>
        <v>#DIV/0!</v>
      </c>
      <c r="T70" s="58" t="s">
        <v>868</v>
      </c>
      <c r="U70" s="61">
        <v>4</v>
      </c>
      <c r="V70" s="60">
        <v>45275.312858796293</v>
      </c>
      <c r="W70" s="60" t="s">
        <v>1431</v>
      </c>
      <c r="X70" s="60" t="s">
        <v>877</v>
      </c>
      <c r="Y70" s="64" t="s">
        <v>877</v>
      </c>
    </row>
    <row r="71" spans="1:25" ht="12.9" customHeight="1" x14ac:dyDescent="0.25">
      <c r="A71" s="58">
        <v>119</v>
      </c>
      <c r="B71" s="58" t="s">
        <v>688</v>
      </c>
      <c r="C71" s="59" t="s">
        <v>1350</v>
      </c>
      <c r="D71" s="58" t="s">
        <v>890</v>
      </c>
      <c r="E71" s="60" t="s">
        <v>1351</v>
      </c>
      <c r="F71" s="58" t="s">
        <v>220</v>
      </c>
      <c r="G71" s="58" t="s">
        <v>506</v>
      </c>
      <c r="H71" s="58" t="s">
        <v>62</v>
      </c>
      <c r="I71" s="58" t="s">
        <v>1192</v>
      </c>
      <c r="J71" s="58" t="s">
        <v>57</v>
      </c>
      <c r="K71" s="58" t="s">
        <v>1196</v>
      </c>
      <c r="L71" s="60" t="s">
        <v>429</v>
      </c>
      <c r="M71" s="58" t="s">
        <v>1453</v>
      </c>
      <c r="N71" s="61">
        <v>5</v>
      </c>
      <c r="O71" s="61">
        <v>5</v>
      </c>
      <c r="P71" s="62">
        <f t="shared" si="2"/>
        <v>100</v>
      </c>
      <c r="Q71" s="61">
        <v>0</v>
      </c>
      <c r="R71" s="61">
        <v>0</v>
      </c>
      <c r="S71" s="63" t="e">
        <f t="shared" si="3"/>
        <v>#DIV/0!</v>
      </c>
      <c r="T71" s="58" t="s">
        <v>868</v>
      </c>
      <c r="U71" s="61">
        <v>5</v>
      </c>
      <c r="V71" s="60">
        <v>45275.309120370373</v>
      </c>
      <c r="W71" s="60" t="s">
        <v>1431</v>
      </c>
      <c r="X71" s="60" t="s">
        <v>877</v>
      </c>
      <c r="Y71" s="64" t="s">
        <v>877</v>
      </c>
    </row>
    <row r="72" spans="1:25" ht="12.9" customHeight="1" x14ac:dyDescent="0.25">
      <c r="A72" s="58">
        <v>162</v>
      </c>
      <c r="B72" s="58" t="s">
        <v>1352</v>
      </c>
      <c r="C72" s="59" t="s">
        <v>1353</v>
      </c>
      <c r="D72" s="58" t="s">
        <v>989</v>
      </c>
      <c r="E72" s="60" t="s">
        <v>1354</v>
      </c>
      <c r="F72" s="58" t="s">
        <v>220</v>
      </c>
      <c r="G72" s="58" t="s">
        <v>506</v>
      </c>
      <c r="H72" s="58" t="s">
        <v>62</v>
      </c>
      <c r="I72" s="58" t="s">
        <v>1192</v>
      </c>
      <c r="J72" s="58" t="s">
        <v>57</v>
      </c>
      <c r="K72" s="58" t="s">
        <v>1196</v>
      </c>
      <c r="L72" s="60" t="s">
        <v>429</v>
      </c>
      <c r="M72" s="58" t="s">
        <v>1453</v>
      </c>
      <c r="N72" s="61">
        <v>6</v>
      </c>
      <c r="O72" s="61">
        <v>6</v>
      </c>
      <c r="P72" s="62">
        <f t="shared" si="2"/>
        <v>100</v>
      </c>
      <c r="Q72" s="61">
        <v>0</v>
      </c>
      <c r="R72" s="61">
        <v>0</v>
      </c>
      <c r="S72" s="63" t="e">
        <f t="shared" si="3"/>
        <v>#DIV/0!</v>
      </c>
      <c r="T72" s="58" t="s">
        <v>868</v>
      </c>
      <c r="U72" s="61">
        <v>19</v>
      </c>
      <c r="V72" s="60">
        <v>45302.193726851852</v>
      </c>
      <c r="W72" s="60" t="s">
        <v>1433</v>
      </c>
      <c r="X72" s="60" t="s">
        <v>872</v>
      </c>
      <c r="Y72" s="64" t="s">
        <v>872</v>
      </c>
    </row>
    <row r="73" spans="1:25" ht="12.9" customHeight="1" x14ac:dyDescent="0.25">
      <c r="A73" s="58">
        <v>136</v>
      </c>
      <c r="B73" s="58" t="s">
        <v>832</v>
      </c>
      <c r="C73" s="59" t="s">
        <v>1355</v>
      </c>
      <c r="D73" s="58" t="s">
        <v>869</v>
      </c>
      <c r="E73" s="60" t="s">
        <v>473</v>
      </c>
      <c r="F73" s="58" t="s">
        <v>131</v>
      </c>
      <c r="G73" s="58" t="s">
        <v>132</v>
      </c>
      <c r="H73" s="58" t="s">
        <v>132</v>
      </c>
      <c r="I73" s="58" t="s">
        <v>1195</v>
      </c>
      <c r="J73" s="58" t="s">
        <v>134</v>
      </c>
      <c r="K73" s="58" t="s">
        <v>1196</v>
      </c>
      <c r="L73" s="60" t="s">
        <v>429</v>
      </c>
      <c r="M73" s="58" t="s">
        <v>1442</v>
      </c>
      <c r="N73" s="61">
        <v>51</v>
      </c>
      <c r="O73" s="61">
        <v>50</v>
      </c>
      <c r="P73" s="62">
        <f t="shared" si="2"/>
        <v>98.039215686274503</v>
      </c>
      <c r="Q73" s="61">
        <v>0</v>
      </c>
      <c r="R73" s="61">
        <v>0</v>
      </c>
      <c r="S73" s="63" t="e">
        <f t="shared" si="3"/>
        <v>#DIV/0!</v>
      </c>
      <c r="T73" s="58" t="s">
        <v>868</v>
      </c>
      <c r="U73" s="61">
        <v>51</v>
      </c>
      <c r="V73" s="60">
        <v>45278.468402777777</v>
      </c>
      <c r="W73" s="60" t="s">
        <v>914</v>
      </c>
      <c r="X73" s="60" t="s">
        <v>872</v>
      </c>
      <c r="Y73" s="64" t="s">
        <v>872</v>
      </c>
    </row>
    <row r="74" spans="1:25" ht="12.9" customHeight="1" x14ac:dyDescent="0.25">
      <c r="A74" s="58">
        <v>30</v>
      </c>
      <c r="B74" s="58" t="s">
        <v>1356</v>
      </c>
      <c r="C74" s="59" t="s">
        <v>1357</v>
      </c>
      <c r="D74" s="58" t="s">
        <v>869</v>
      </c>
      <c r="E74" s="60" t="s">
        <v>1358</v>
      </c>
      <c r="F74" s="58" t="s">
        <v>1209</v>
      </c>
      <c r="G74" s="58" t="s">
        <v>169</v>
      </c>
      <c r="H74" s="58" t="s">
        <v>173</v>
      </c>
      <c r="I74" s="58" t="s">
        <v>1195</v>
      </c>
      <c r="J74" s="58" t="s">
        <v>134</v>
      </c>
      <c r="K74" s="58" t="s">
        <v>1196</v>
      </c>
      <c r="L74" s="60" t="s">
        <v>429</v>
      </c>
      <c r="M74" s="58" t="s">
        <v>1442</v>
      </c>
      <c r="N74" s="61">
        <v>49</v>
      </c>
      <c r="O74" s="61">
        <v>47</v>
      </c>
      <c r="P74" s="62">
        <f t="shared" si="2"/>
        <v>95.918367346938766</v>
      </c>
      <c r="Q74" s="61">
        <v>0</v>
      </c>
      <c r="R74" s="61">
        <v>0</v>
      </c>
      <c r="S74" s="63" t="e">
        <f t="shared" si="3"/>
        <v>#DIV/0!</v>
      </c>
      <c r="T74" s="58" t="s">
        <v>868</v>
      </c>
      <c r="U74" s="61">
        <v>54</v>
      </c>
      <c r="V74" s="60">
        <v>45271.258587962962</v>
      </c>
      <c r="W74" s="60" t="s">
        <v>1440</v>
      </c>
      <c r="X74" s="60" t="s">
        <v>877</v>
      </c>
      <c r="Y74" s="64" t="s">
        <v>872</v>
      </c>
    </row>
    <row r="75" spans="1:25" ht="12.9" customHeight="1" x14ac:dyDescent="0.25">
      <c r="A75" s="58">
        <v>35</v>
      </c>
      <c r="B75" s="58" t="s">
        <v>836</v>
      </c>
      <c r="C75" s="59" t="s">
        <v>1359</v>
      </c>
      <c r="D75" s="58" t="s">
        <v>869</v>
      </c>
      <c r="E75" s="60" t="s">
        <v>483</v>
      </c>
      <c r="F75" s="58" t="s">
        <v>1209</v>
      </c>
      <c r="G75" s="58" t="s">
        <v>169</v>
      </c>
      <c r="H75" s="58" t="s">
        <v>1210</v>
      </c>
      <c r="I75" s="58" t="s">
        <v>1195</v>
      </c>
      <c r="J75" s="58" t="s">
        <v>134</v>
      </c>
      <c r="K75" s="58" t="s">
        <v>1196</v>
      </c>
      <c r="L75" s="60" t="s">
        <v>429</v>
      </c>
      <c r="M75" s="58" t="s">
        <v>1442</v>
      </c>
      <c r="N75" s="61">
        <v>47</v>
      </c>
      <c r="O75" s="61">
        <v>45</v>
      </c>
      <c r="P75" s="62">
        <f t="shared" si="2"/>
        <v>95.744680851063833</v>
      </c>
      <c r="Q75" s="61">
        <v>0</v>
      </c>
      <c r="R75" s="61">
        <v>0</v>
      </c>
      <c r="S75" s="63" t="e">
        <f t="shared" si="3"/>
        <v>#DIV/0!</v>
      </c>
      <c r="T75" s="58" t="s">
        <v>900</v>
      </c>
      <c r="U75" s="61">
        <v>47</v>
      </c>
      <c r="V75" s="60">
        <v>45271.353101851855</v>
      </c>
      <c r="W75" s="60" t="s">
        <v>1440</v>
      </c>
      <c r="X75" s="60" t="s">
        <v>872</v>
      </c>
      <c r="Y75" s="64" t="s">
        <v>872</v>
      </c>
    </row>
    <row r="76" spans="1:25" ht="12.9" customHeight="1" x14ac:dyDescent="0.25">
      <c r="A76" s="58">
        <v>134</v>
      </c>
      <c r="B76" s="58" t="s">
        <v>1360</v>
      </c>
      <c r="C76" s="59" t="s">
        <v>1361</v>
      </c>
      <c r="D76" s="58" t="s">
        <v>869</v>
      </c>
      <c r="E76" s="60" t="s">
        <v>1362</v>
      </c>
      <c r="F76" s="58" t="s">
        <v>476</v>
      </c>
      <c r="G76" s="58" t="s">
        <v>62</v>
      </c>
      <c r="H76" s="58" t="s">
        <v>62</v>
      </c>
      <c r="I76" s="58" t="s">
        <v>1192</v>
      </c>
      <c r="J76" s="58" t="s">
        <v>57</v>
      </c>
      <c r="K76" s="58" t="s">
        <v>1196</v>
      </c>
      <c r="L76" s="60" t="s">
        <v>429</v>
      </c>
      <c r="M76" s="58" t="s">
        <v>1453</v>
      </c>
      <c r="N76" s="61">
        <v>43</v>
      </c>
      <c r="O76" s="61">
        <v>39</v>
      </c>
      <c r="P76" s="62">
        <f t="shared" si="2"/>
        <v>90.697674418604649</v>
      </c>
      <c r="Q76" s="61">
        <v>0</v>
      </c>
      <c r="R76" s="61">
        <v>0</v>
      </c>
      <c r="S76" s="63" t="e">
        <f t="shared" si="3"/>
        <v>#DIV/0!</v>
      </c>
      <c r="T76" s="58" t="s">
        <v>868</v>
      </c>
      <c r="U76" s="61">
        <v>46</v>
      </c>
      <c r="V76" s="60">
        <v>45278.327106481483</v>
      </c>
      <c r="W76" s="60" t="s">
        <v>1431</v>
      </c>
      <c r="X76" s="60" t="s">
        <v>877</v>
      </c>
      <c r="Y76" s="64" t="s">
        <v>895</v>
      </c>
    </row>
    <row r="77" spans="1:25" ht="12.9" customHeight="1" x14ac:dyDescent="0.25">
      <c r="A77" s="58">
        <v>38</v>
      </c>
      <c r="B77" s="58" t="s">
        <v>848</v>
      </c>
      <c r="C77" s="59" t="s">
        <v>507</v>
      </c>
      <c r="D77" s="58" t="s">
        <v>869</v>
      </c>
      <c r="E77" s="60" t="s">
        <v>508</v>
      </c>
      <c r="F77" s="58" t="s">
        <v>131</v>
      </c>
      <c r="G77" s="58" t="s">
        <v>132</v>
      </c>
      <c r="H77" s="58" t="s">
        <v>132</v>
      </c>
      <c r="I77" s="58" t="s">
        <v>1195</v>
      </c>
      <c r="J77" s="58" t="s">
        <v>134</v>
      </c>
      <c r="K77" s="58" t="s">
        <v>1196</v>
      </c>
      <c r="L77" s="60" t="s">
        <v>429</v>
      </c>
      <c r="M77" s="58" t="s">
        <v>1442</v>
      </c>
      <c r="N77" s="61">
        <v>63</v>
      </c>
      <c r="O77" s="61">
        <v>57</v>
      </c>
      <c r="P77" s="62">
        <f t="shared" si="2"/>
        <v>90.476190476190482</v>
      </c>
      <c r="Q77" s="61">
        <v>2</v>
      </c>
      <c r="R77" s="61">
        <v>0</v>
      </c>
      <c r="S77" s="63">
        <f t="shared" si="3"/>
        <v>0</v>
      </c>
      <c r="T77" s="58" t="s">
        <v>868</v>
      </c>
      <c r="U77" s="61">
        <v>65</v>
      </c>
      <c r="V77" s="60">
        <v>45271.615671296298</v>
      </c>
      <c r="W77" s="60" t="s">
        <v>1440</v>
      </c>
      <c r="X77" s="60" t="s">
        <v>1438</v>
      </c>
      <c r="Y77" s="64" t="s">
        <v>926</v>
      </c>
    </row>
    <row r="78" spans="1:25" ht="12.9" customHeight="1" x14ac:dyDescent="0.25">
      <c r="A78" s="58">
        <v>32</v>
      </c>
      <c r="B78" s="58" t="s">
        <v>1363</v>
      </c>
      <c r="C78" s="59" t="s">
        <v>1364</v>
      </c>
      <c r="D78" s="58" t="s">
        <v>869</v>
      </c>
      <c r="E78" s="60" t="s">
        <v>1365</v>
      </c>
      <c r="F78" s="58" t="s">
        <v>1209</v>
      </c>
      <c r="G78" s="58" t="s">
        <v>169</v>
      </c>
      <c r="H78" s="58" t="s">
        <v>1210</v>
      </c>
      <c r="I78" s="58" t="s">
        <v>1195</v>
      </c>
      <c r="J78" s="58" t="s">
        <v>134</v>
      </c>
      <c r="K78" s="58" t="s">
        <v>1196</v>
      </c>
      <c r="L78" s="60" t="s">
        <v>429</v>
      </c>
      <c r="M78" s="58" t="s">
        <v>1442</v>
      </c>
      <c r="N78" s="61">
        <v>67</v>
      </c>
      <c r="O78" s="61">
        <v>59</v>
      </c>
      <c r="P78" s="62">
        <f t="shared" si="2"/>
        <v>88.059701492537314</v>
      </c>
      <c r="Q78" s="61">
        <v>1</v>
      </c>
      <c r="R78" s="61">
        <v>1</v>
      </c>
      <c r="S78" s="63">
        <f t="shared" si="3"/>
        <v>100</v>
      </c>
      <c r="T78" s="58" t="s">
        <v>868</v>
      </c>
      <c r="U78" s="61">
        <v>72</v>
      </c>
      <c r="V78" s="60">
        <v>45271.298587962963</v>
      </c>
      <c r="W78" s="60" t="s">
        <v>1440</v>
      </c>
      <c r="X78" s="60" t="s">
        <v>872</v>
      </c>
      <c r="Y78" s="64" t="s">
        <v>872</v>
      </c>
    </row>
    <row r="79" spans="1:25" ht="12.9" customHeight="1" x14ac:dyDescent="0.25">
      <c r="A79" s="58">
        <v>42</v>
      </c>
      <c r="B79" s="58" t="s">
        <v>1366</v>
      </c>
      <c r="C79" s="59" t="s">
        <v>1367</v>
      </c>
      <c r="D79" s="58" t="s">
        <v>890</v>
      </c>
      <c r="E79" s="60" t="s">
        <v>1368</v>
      </c>
      <c r="F79" s="58" t="s">
        <v>1209</v>
      </c>
      <c r="G79" s="58" t="s">
        <v>169</v>
      </c>
      <c r="H79" s="58" t="s">
        <v>1210</v>
      </c>
      <c r="I79" s="58" t="s">
        <v>1195</v>
      </c>
      <c r="J79" s="58" t="s">
        <v>134</v>
      </c>
      <c r="K79" s="58" t="s">
        <v>1196</v>
      </c>
      <c r="L79" s="60" t="s">
        <v>429</v>
      </c>
      <c r="M79" s="58" t="s">
        <v>1442</v>
      </c>
      <c r="N79" s="61">
        <v>84</v>
      </c>
      <c r="O79" s="61">
        <v>73</v>
      </c>
      <c r="P79" s="62">
        <f t="shared" si="2"/>
        <v>86.904761904761912</v>
      </c>
      <c r="Q79" s="61">
        <v>0</v>
      </c>
      <c r="R79" s="61">
        <v>0</v>
      </c>
      <c r="S79" s="63" t="e">
        <f t="shared" si="3"/>
        <v>#DIV/0!</v>
      </c>
      <c r="T79" s="58" t="s">
        <v>114</v>
      </c>
      <c r="U79" s="61" t="s">
        <v>114</v>
      </c>
      <c r="V79" s="60">
        <v>45272.138032407405</v>
      </c>
      <c r="W79" s="60" t="s">
        <v>1440</v>
      </c>
      <c r="X79" s="60" t="s">
        <v>872</v>
      </c>
      <c r="Y79" s="64" t="s">
        <v>872</v>
      </c>
    </row>
    <row r="80" spans="1:25" ht="12.9" customHeight="1" x14ac:dyDescent="0.25">
      <c r="A80" s="58">
        <v>67</v>
      </c>
      <c r="B80" s="58" t="s">
        <v>1369</v>
      </c>
      <c r="C80" s="59" t="s">
        <v>1370</v>
      </c>
      <c r="D80" s="58" t="s">
        <v>890</v>
      </c>
      <c r="E80" s="60" t="s">
        <v>1371</v>
      </c>
      <c r="F80" s="58" t="s">
        <v>150</v>
      </c>
      <c r="G80" s="58" t="s">
        <v>151</v>
      </c>
      <c r="H80" s="58" t="s">
        <v>151</v>
      </c>
      <c r="I80" s="58" t="s">
        <v>1192</v>
      </c>
      <c r="J80" s="58" t="s">
        <v>57</v>
      </c>
      <c r="K80" s="58" t="s">
        <v>1196</v>
      </c>
      <c r="L80" s="60" t="s">
        <v>429</v>
      </c>
      <c r="M80" s="58" t="s">
        <v>1434</v>
      </c>
      <c r="N80" s="61">
        <v>4</v>
      </c>
      <c r="O80" s="61">
        <v>3</v>
      </c>
      <c r="P80" s="62">
        <f t="shared" si="2"/>
        <v>75</v>
      </c>
      <c r="Q80" s="61">
        <v>0</v>
      </c>
      <c r="R80" s="61">
        <v>0</v>
      </c>
      <c r="S80" s="63" t="e">
        <f t="shared" si="3"/>
        <v>#DIV/0!</v>
      </c>
      <c r="T80" s="58" t="s">
        <v>114</v>
      </c>
      <c r="U80" s="61">
        <v>4</v>
      </c>
      <c r="V80" s="60">
        <v>45273.252615740741</v>
      </c>
      <c r="W80" s="60" t="s">
        <v>954</v>
      </c>
      <c r="X80" s="60" t="s">
        <v>872</v>
      </c>
      <c r="Y80" s="64" t="s">
        <v>872</v>
      </c>
    </row>
    <row r="81" spans="1:25" ht="12.9" customHeight="1" x14ac:dyDescent="0.25">
      <c r="A81" s="58">
        <v>106</v>
      </c>
      <c r="B81" s="58" t="s">
        <v>810</v>
      </c>
      <c r="C81" s="59" t="s">
        <v>1372</v>
      </c>
      <c r="D81" s="58" t="s">
        <v>869</v>
      </c>
      <c r="E81" s="60" t="s">
        <v>428</v>
      </c>
      <c r="F81" s="58" t="s">
        <v>476</v>
      </c>
      <c r="G81" s="58" t="s">
        <v>62</v>
      </c>
      <c r="H81" s="58" t="s">
        <v>62</v>
      </c>
      <c r="I81" s="58" t="s">
        <v>1192</v>
      </c>
      <c r="J81" s="58" t="s">
        <v>57</v>
      </c>
      <c r="K81" s="58" t="s">
        <v>1196</v>
      </c>
      <c r="L81" s="60" t="s">
        <v>429</v>
      </c>
      <c r="M81" s="58" t="s">
        <v>1434</v>
      </c>
      <c r="N81" s="61">
        <v>46</v>
      </c>
      <c r="O81" s="61">
        <v>34</v>
      </c>
      <c r="P81" s="62">
        <f t="shared" si="2"/>
        <v>73.91304347826086</v>
      </c>
      <c r="Q81" s="61">
        <v>0</v>
      </c>
      <c r="R81" s="61">
        <v>0</v>
      </c>
      <c r="S81" s="63" t="e">
        <f t="shared" si="3"/>
        <v>#DIV/0!</v>
      </c>
      <c r="T81" s="58" t="s">
        <v>868</v>
      </c>
      <c r="U81" s="61">
        <v>50</v>
      </c>
      <c r="V81" s="60">
        <v>45272.351863425924</v>
      </c>
      <c r="W81" s="60" t="s">
        <v>1433</v>
      </c>
      <c r="X81" s="60" t="s">
        <v>877</v>
      </c>
      <c r="Y81" s="64" t="s">
        <v>897</v>
      </c>
    </row>
    <row r="82" spans="1:25" ht="12.9" customHeight="1" x14ac:dyDescent="0.25">
      <c r="A82" s="58">
        <v>68</v>
      </c>
      <c r="B82" s="58" t="s">
        <v>688</v>
      </c>
      <c r="C82" s="59" t="s">
        <v>1373</v>
      </c>
      <c r="D82" s="58" t="s">
        <v>890</v>
      </c>
      <c r="E82" s="60" t="s">
        <v>1374</v>
      </c>
      <c r="F82" s="58" t="s">
        <v>150</v>
      </c>
      <c r="G82" s="58" t="s">
        <v>151</v>
      </c>
      <c r="H82" s="58" t="s">
        <v>151</v>
      </c>
      <c r="I82" s="58" t="s">
        <v>1192</v>
      </c>
      <c r="J82" s="58" t="s">
        <v>57</v>
      </c>
      <c r="K82" s="58" t="s">
        <v>1196</v>
      </c>
      <c r="L82" s="60" t="s">
        <v>429</v>
      </c>
      <c r="M82" s="58" t="s">
        <v>1434</v>
      </c>
      <c r="N82" s="61">
        <v>4</v>
      </c>
      <c r="O82" s="61">
        <v>2</v>
      </c>
      <c r="P82" s="62">
        <f t="shared" si="2"/>
        <v>50</v>
      </c>
      <c r="Q82" s="61">
        <v>0</v>
      </c>
      <c r="R82" s="61">
        <v>0</v>
      </c>
      <c r="S82" s="63" t="e">
        <f t="shared" si="3"/>
        <v>#DIV/0!</v>
      </c>
      <c r="T82" s="58" t="s">
        <v>114</v>
      </c>
      <c r="U82" s="61">
        <v>4</v>
      </c>
      <c r="V82" s="60">
        <v>45273.253622685188</v>
      </c>
      <c r="W82" s="60" t="s">
        <v>954</v>
      </c>
      <c r="X82" s="60" t="s">
        <v>872</v>
      </c>
      <c r="Y82" s="64" t="s">
        <v>872</v>
      </c>
    </row>
    <row r="83" spans="1:25" ht="12.9" customHeight="1" x14ac:dyDescent="0.25">
      <c r="A83" s="58">
        <v>120</v>
      </c>
      <c r="B83" s="58" t="s">
        <v>688</v>
      </c>
      <c r="C83" s="59" t="s">
        <v>1375</v>
      </c>
      <c r="D83" s="58" t="s">
        <v>890</v>
      </c>
      <c r="E83" s="60" t="s">
        <v>1376</v>
      </c>
      <c r="F83" s="58" t="s">
        <v>220</v>
      </c>
      <c r="G83" s="58" t="s">
        <v>506</v>
      </c>
      <c r="H83" s="58" t="s">
        <v>62</v>
      </c>
      <c r="I83" s="58" t="s">
        <v>1192</v>
      </c>
      <c r="J83" s="58" t="s">
        <v>57</v>
      </c>
      <c r="K83" s="58" t="s">
        <v>1196</v>
      </c>
      <c r="L83" s="60" t="s">
        <v>429</v>
      </c>
      <c r="M83" s="58" t="s">
        <v>1453</v>
      </c>
      <c r="N83" s="61">
        <v>4</v>
      </c>
      <c r="O83" s="61">
        <v>2</v>
      </c>
      <c r="P83" s="62">
        <f t="shared" si="2"/>
        <v>50</v>
      </c>
      <c r="Q83" s="61">
        <v>0</v>
      </c>
      <c r="R83" s="61">
        <v>0</v>
      </c>
      <c r="S83" s="63" t="e">
        <f t="shared" si="3"/>
        <v>#DIV/0!</v>
      </c>
      <c r="T83" s="58" t="s">
        <v>868</v>
      </c>
      <c r="U83" s="61">
        <v>4</v>
      </c>
      <c r="V83" s="60">
        <v>45275.311238425929</v>
      </c>
      <c r="W83" s="60" t="s">
        <v>1431</v>
      </c>
      <c r="X83" s="60" t="s">
        <v>877</v>
      </c>
      <c r="Y83" s="64" t="s">
        <v>877</v>
      </c>
    </row>
    <row r="84" spans="1:25" ht="12.9" customHeight="1" x14ac:dyDescent="0.25">
      <c r="A84" s="58">
        <v>8</v>
      </c>
      <c r="B84" s="58" t="s">
        <v>1377</v>
      </c>
      <c r="C84" s="59" t="s">
        <v>1378</v>
      </c>
      <c r="D84" s="58" t="s">
        <v>869</v>
      </c>
      <c r="E84" s="60" t="s">
        <v>1379</v>
      </c>
      <c r="F84" s="58" t="s">
        <v>275</v>
      </c>
      <c r="G84" s="58" t="s">
        <v>276</v>
      </c>
      <c r="H84" s="58" t="s">
        <v>276</v>
      </c>
      <c r="I84" s="58" t="s">
        <v>1197</v>
      </c>
      <c r="J84" s="58" t="s">
        <v>278</v>
      </c>
      <c r="K84" s="58" t="s">
        <v>1198</v>
      </c>
      <c r="L84" s="60" t="s">
        <v>429</v>
      </c>
      <c r="M84" s="58" t="s">
        <v>1444</v>
      </c>
      <c r="N84" s="61">
        <v>60</v>
      </c>
      <c r="O84" s="61">
        <v>60</v>
      </c>
      <c r="P84" s="62">
        <f t="shared" si="2"/>
        <v>100</v>
      </c>
      <c r="Q84" s="61">
        <v>0</v>
      </c>
      <c r="R84" s="61">
        <v>0</v>
      </c>
      <c r="S84" s="63" t="e">
        <f t="shared" si="3"/>
        <v>#DIV/0!</v>
      </c>
      <c r="T84" s="58" t="s">
        <v>868</v>
      </c>
      <c r="U84" s="61">
        <v>65</v>
      </c>
      <c r="V84" s="60">
        <v>45267.125405092593</v>
      </c>
      <c r="W84" s="60" t="s">
        <v>1454</v>
      </c>
      <c r="X84" s="60" t="s">
        <v>946</v>
      </c>
      <c r="Y84" s="64" t="s">
        <v>944</v>
      </c>
    </row>
    <row r="85" spans="1:25" ht="12.9" customHeight="1" x14ac:dyDescent="0.25">
      <c r="A85" s="58">
        <v>65</v>
      </c>
      <c r="B85" s="58" t="s">
        <v>1380</v>
      </c>
      <c r="C85" s="59" t="s">
        <v>1381</v>
      </c>
      <c r="D85" s="58" t="s">
        <v>869</v>
      </c>
      <c r="E85" s="60" t="s">
        <v>1382</v>
      </c>
      <c r="F85" s="58" t="s">
        <v>283</v>
      </c>
      <c r="G85" s="58" t="s">
        <v>285</v>
      </c>
      <c r="H85" s="58" t="s">
        <v>285</v>
      </c>
      <c r="I85" s="58" t="s">
        <v>1197</v>
      </c>
      <c r="J85" s="58" t="s">
        <v>278</v>
      </c>
      <c r="K85" s="58" t="s">
        <v>1198</v>
      </c>
      <c r="L85" s="60" t="s">
        <v>429</v>
      </c>
      <c r="M85" s="58" t="s">
        <v>1444</v>
      </c>
      <c r="N85" s="61">
        <v>24</v>
      </c>
      <c r="O85" s="61">
        <v>24</v>
      </c>
      <c r="P85" s="62">
        <f t="shared" si="2"/>
        <v>100</v>
      </c>
      <c r="Q85" s="61">
        <v>6</v>
      </c>
      <c r="R85" s="61">
        <v>6</v>
      </c>
      <c r="S85" s="63">
        <f t="shared" si="3"/>
        <v>100</v>
      </c>
      <c r="T85" s="58" t="s">
        <v>868</v>
      </c>
      <c r="U85" s="61">
        <v>39</v>
      </c>
      <c r="V85" s="60">
        <v>45273.224259259259</v>
      </c>
      <c r="W85" s="60" t="s">
        <v>954</v>
      </c>
      <c r="X85" s="60" t="s">
        <v>877</v>
      </c>
      <c r="Y85" s="64" t="s">
        <v>1455</v>
      </c>
    </row>
    <row r="86" spans="1:25" ht="12.9" customHeight="1" x14ac:dyDescent="0.25">
      <c r="A86" s="58">
        <v>44</v>
      </c>
      <c r="B86" s="58" t="s">
        <v>1383</v>
      </c>
      <c r="C86" s="59" t="s">
        <v>1384</v>
      </c>
      <c r="D86" s="58" t="s">
        <v>869</v>
      </c>
      <c r="E86" s="60" t="s">
        <v>1385</v>
      </c>
      <c r="F86" s="58" t="s">
        <v>521</v>
      </c>
      <c r="G86" s="58" t="s">
        <v>523</v>
      </c>
      <c r="H86" s="58" t="s">
        <v>523</v>
      </c>
      <c r="I86" s="58" t="s">
        <v>1197</v>
      </c>
      <c r="J86" s="58" t="s">
        <v>278</v>
      </c>
      <c r="K86" s="58" t="s">
        <v>1198</v>
      </c>
      <c r="L86" s="60" t="s">
        <v>429</v>
      </c>
      <c r="M86" s="58" t="s">
        <v>1444</v>
      </c>
      <c r="N86" s="61">
        <v>48</v>
      </c>
      <c r="O86" s="61">
        <v>47</v>
      </c>
      <c r="P86" s="62">
        <f t="shared" si="2"/>
        <v>97.916666666666657</v>
      </c>
      <c r="Q86" s="61">
        <v>1</v>
      </c>
      <c r="R86" s="61">
        <v>1</v>
      </c>
      <c r="S86" s="63">
        <f t="shared" si="3"/>
        <v>100</v>
      </c>
      <c r="T86" s="58" t="s">
        <v>114</v>
      </c>
      <c r="U86" s="61">
        <v>52</v>
      </c>
      <c r="V86" s="60">
        <v>45268.069918981484</v>
      </c>
      <c r="W86" s="60" t="s">
        <v>914</v>
      </c>
      <c r="X86" s="60" t="s">
        <v>886</v>
      </c>
      <c r="Y86" s="64" t="s">
        <v>886</v>
      </c>
    </row>
    <row r="87" spans="1:25" ht="12.9" customHeight="1" x14ac:dyDescent="0.25">
      <c r="A87" s="58">
        <v>161</v>
      </c>
      <c r="B87" s="58" t="s">
        <v>688</v>
      </c>
      <c r="C87" s="59" t="s">
        <v>1386</v>
      </c>
      <c r="D87" s="58" t="s">
        <v>890</v>
      </c>
      <c r="E87" s="60" t="s">
        <v>1387</v>
      </c>
      <c r="F87" s="58" t="s">
        <v>521</v>
      </c>
      <c r="G87" s="58" t="s">
        <v>523</v>
      </c>
      <c r="H87" s="58" t="s">
        <v>523</v>
      </c>
      <c r="I87" s="58" t="s">
        <v>1197</v>
      </c>
      <c r="J87" s="58" t="s">
        <v>278</v>
      </c>
      <c r="K87" s="58" t="s">
        <v>1198</v>
      </c>
      <c r="L87" s="60" t="s">
        <v>429</v>
      </c>
      <c r="M87" s="58" t="s">
        <v>1444</v>
      </c>
      <c r="N87" s="61">
        <v>100</v>
      </c>
      <c r="O87" s="61">
        <v>92</v>
      </c>
      <c r="P87" s="62">
        <f t="shared" si="2"/>
        <v>92</v>
      </c>
      <c r="Q87" s="61">
        <v>0</v>
      </c>
      <c r="R87" s="61">
        <v>0</v>
      </c>
      <c r="S87" s="63" t="e">
        <f t="shared" si="3"/>
        <v>#DIV/0!</v>
      </c>
      <c r="T87" s="58" t="s">
        <v>114</v>
      </c>
      <c r="U87" s="61">
        <v>105</v>
      </c>
      <c r="V87" s="60">
        <v>45296.173680555556</v>
      </c>
      <c r="W87" s="60" t="s">
        <v>1431</v>
      </c>
      <c r="X87" s="60" t="s">
        <v>886</v>
      </c>
      <c r="Y87" s="64" t="s">
        <v>886</v>
      </c>
    </row>
    <row r="88" spans="1:25" ht="12.9" customHeight="1" x14ac:dyDescent="0.25">
      <c r="A88" s="58">
        <v>45</v>
      </c>
      <c r="B88" s="58" t="s">
        <v>852</v>
      </c>
      <c r="C88" s="59" t="s">
        <v>1388</v>
      </c>
      <c r="D88" s="58" t="s">
        <v>869</v>
      </c>
      <c r="E88" s="60" t="s">
        <v>518</v>
      </c>
      <c r="F88" s="58" t="s">
        <v>275</v>
      </c>
      <c r="G88" s="58" t="s">
        <v>276</v>
      </c>
      <c r="H88" s="58" t="s">
        <v>276</v>
      </c>
      <c r="I88" s="58" t="s">
        <v>1197</v>
      </c>
      <c r="J88" s="58" t="s">
        <v>278</v>
      </c>
      <c r="K88" s="58" t="s">
        <v>1198</v>
      </c>
      <c r="L88" s="60" t="s">
        <v>429</v>
      </c>
      <c r="M88" s="58" t="s">
        <v>1444</v>
      </c>
      <c r="N88" s="61">
        <v>55</v>
      </c>
      <c r="O88" s="61">
        <v>50</v>
      </c>
      <c r="P88" s="62">
        <f t="shared" si="2"/>
        <v>90.909090909090907</v>
      </c>
      <c r="Q88" s="61">
        <v>6</v>
      </c>
      <c r="R88" s="61">
        <v>3</v>
      </c>
      <c r="S88" s="63">
        <f t="shared" si="3"/>
        <v>50</v>
      </c>
      <c r="T88" s="58" t="s">
        <v>868</v>
      </c>
      <c r="U88" s="61">
        <v>69</v>
      </c>
      <c r="V88" s="60">
        <v>45272.217893518522</v>
      </c>
      <c r="W88" s="60" t="s">
        <v>914</v>
      </c>
      <c r="X88" s="60" t="s">
        <v>877</v>
      </c>
      <c r="Y88" s="64" t="s">
        <v>1456</v>
      </c>
    </row>
    <row r="89" spans="1:25" ht="12.9" customHeight="1" x14ac:dyDescent="0.25">
      <c r="A89" s="58">
        <v>17</v>
      </c>
      <c r="B89" s="58" t="s">
        <v>1389</v>
      </c>
      <c r="C89" s="59" t="s">
        <v>1390</v>
      </c>
      <c r="D89" s="58" t="s">
        <v>869</v>
      </c>
      <c r="E89" s="60" t="s">
        <v>1391</v>
      </c>
      <c r="F89" s="58" t="s">
        <v>283</v>
      </c>
      <c r="G89" s="58" t="s">
        <v>285</v>
      </c>
      <c r="H89" s="58" t="s">
        <v>285</v>
      </c>
      <c r="I89" s="58" t="s">
        <v>1197</v>
      </c>
      <c r="J89" s="58" t="s">
        <v>278</v>
      </c>
      <c r="K89" s="58" t="s">
        <v>1198</v>
      </c>
      <c r="L89" s="60" t="s">
        <v>429</v>
      </c>
      <c r="M89" s="58" t="s">
        <v>1444</v>
      </c>
      <c r="N89" s="61">
        <v>29</v>
      </c>
      <c r="O89" s="61">
        <v>21</v>
      </c>
      <c r="P89" s="62">
        <f t="shared" si="2"/>
        <v>72.41379310344827</v>
      </c>
      <c r="Q89" s="61">
        <v>2</v>
      </c>
      <c r="R89" s="61">
        <v>0</v>
      </c>
      <c r="S89" s="63">
        <f t="shared" si="3"/>
        <v>0</v>
      </c>
      <c r="T89" s="58" t="s">
        <v>868</v>
      </c>
      <c r="U89" s="61">
        <v>32</v>
      </c>
      <c r="V89" s="60">
        <v>45267.109791666669</v>
      </c>
      <c r="W89" s="60" t="s">
        <v>1440</v>
      </c>
      <c r="X89" s="60" t="s">
        <v>943</v>
      </c>
      <c r="Y89" s="64" t="s">
        <v>1457</v>
      </c>
    </row>
    <row r="90" spans="1:25" ht="12.9" customHeight="1" x14ac:dyDescent="0.25">
      <c r="A90" s="58">
        <v>96</v>
      </c>
      <c r="B90" s="58" t="s">
        <v>1392</v>
      </c>
      <c r="C90" s="59" t="s">
        <v>1393</v>
      </c>
      <c r="D90" s="58" t="s">
        <v>890</v>
      </c>
      <c r="E90" s="60" t="s">
        <v>1394</v>
      </c>
      <c r="F90" s="58" t="s">
        <v>294</v>
      </c>
      <c r="G90" s="58" t="s">
        <v>295</v>
      </c>
      <c r="H90" s="58" t="s">
        <v>295</v>
      </c>
      <c r="I90" s="58" t="s">
        <v>1200</v>
      </c>
      <c r="J90" s="58" t="s">
        <v>223</v>
      </c>
      <c r="K90" s="58" t="s">
        <v>1201</v>
      </c>
      <c r="L90" s="60" t="s">
        <v>429</v>
      </c>
      <c r="M90" s="58" t="s">
        <v>1446</v>
      </c>
      <c r="N90" s="61">
        <v>10</v>
      </c>
      <c r="O90" s="61">
        <v>10</v>
      </c>
      <c r="P90" s="62">
        <f t="shared" si="2"/>
        <v>100</v>
      </c>
      <c r="Q90" s="61">
        <v>0</v>
      </c>
      <c r="R90" s="61">
        <v>0</v>
      </c>
      <c r="S90" s="63" t="e">
        <f t="shared" si="3"/>
        <v>#DIV/0!</v>
      </c>
      <c r="T90" s="58" t="s">
        <v>114</v>
      </c>
      <c r="U90" s="61">
        <v>10</v>
      </c>
      <c r="V90" s="60">
        <v>45274.12228009259</v>
      </c>
      <c r="W90" s="60" t="s">
        <v>1433</v>
      </c>
      <c r="X90" s="60" t="s">
        <v>872</v>
      </c>
      <c r="Y90" s="64" t="s">
        <v>895</v>
      </c>
    </row>
    <row r="91" spans="1:25" ht="12.9" customHeight="1" x14ac:dyDescent="0.25">
      <c r="A91" s="58">
        <v>22</v>
      </c>
      <c r="B91" s="58" t="s">
        <v>1395</v>
      </c>
      <c r="C91" s="59" t="s">
        <v>1396</v>
      </c>
      <c r="D91" s="58" t="s">
        <v>869</v>
      </c>
      <c r="E91" s="60" t="s">
        <v>1397</v>
      </c>
      <c r="F91" s="26" t="s">
        <v>301</v>
      </c>
      <c r="G91" s="26" t="s">
        <v>302</v>
      </c>
      <c r="H91" s="58" t="s">
        <v>1199</v>
      </c>
      <c r="I91" s="58" t="s">
        <v>1200</v>
      </c>
      <c r="J91" s="58" t="s">
        <v>223</v>
      </c>
      <c r="K91" s="58" t="s">
        <v>1201</v>
      </c>
      <c r="L91" s="60" t="s">
        <v>429</v>
      </c>
      <c r="M91" s="58" t="s">
        <v>1446</v>
      </c>
      <c r="N91" s="61">
        <v>58</v>
      </c>
      <c r="O91" s="61">
        <v>58</v>
      </c>
      <c r="P91" s="62">
        <f t="shared" si="2"/>
        <v>100</v>
      </c>
      <c r="Q91" s="61">
        <v>0</v>
      </c>
      <c r="R91" s="61">
        <v>0</v>
      </c>
      <c r="S91" s="63" t="e">
        <f t="shared" si="3"/>
        <v>#DIV/0!</v>
      </c>
      <c r="T91" s="58" t="s">
        <v>900</v>
      </c>
      <c r="U91" s="61">
        <v>58</v>
      </c>
      <c r="V91" s="60">
        <v>45271.117939814816</v>
      </c>
      <c r="W91" s="60" t="s">
        <v>1440</v>
      </c>
      <c r="X91" s="60" t="s">
        <v>872</v>
      </c>
      <c r="Y91" s="64" t="s">
        <v>872</v>
      </c>
    </row>
    <row r="92" spans="1:25" ht="12.9" customHeight="1" x14ac:dyDescent="0.25">
      <c r="A92" s="58">
        <v>41</v>
      </c>
      <c r="B92" s="58" t="s">
        <v>688</v>
      </c>
      <c r="C92" s="59" t="s">
        <v>1398</v>
      </c>
      <c r="D92" s="58" t="s">
        <v>890</v>
      </c>
      <c r="E92" s="60" t="s">
        <v>1399</v>
      </c>
      <c r="F92" s="26" t="s">
        <v>301</v>
      </c>
      <c r="G92" s="26" t="s">
        <v>302</v>
      </c>
      <c r="H92" s="58" t="s">
        <v>1199</v>
      </c>
      <c r="I92" s="58" t="s">
        <v>1200</v>
      </c>
      <c r="J92" s="58" t="s">
        <v>223</v>
      </c>
      <c r="K92" s="58" t="s">
        <v>1201</v>
      </c>
      <c r="L92" s="60" t="s">
        <v>429</v>
      </c>
      <c r="M92" s="58" t="s">
        <v>1446</v>
      </c>
      <c r="N92" s="61">
        <v>29</v>
      </c>
      <c r="O92" s="61">
        <v>29</v>
      </c>
      <c r="P92" s="62">
        <f t="shared" si="2"/>
        <v>100</v>
      </c>
      <c r="Q92" s="61">
        <v>1</v>
      </c>
      <c r="R92" s="61">
        <v>1</v>
      </c>
      <c r="S92" s="63">
        <f t="shared" si="3"/>
        <v>100</v>
      </c>
      <c r="T92" s="58" t="s">
        <v>114</v>
      </c>
      <c r="U92" s="61">
        <v>31</v>
      </c>
      <c r="V92" s="60">
        <v>45272.101226851853</v>
      </c>
      <c r="W92" s="60" t="s">
        <v>914</v>
      </c>
      <c r="X92" s="60" t="s">
        <v>872</v>
      </c>
      <c r="Y92" s="64" t="s">
        <v>872</v>
      </c>
    </row>
    <row r="93" spans="1:25" ht="12.9" customHeight="1" x14ac:dyDescent="0.25">
      <c r="A93" s="58">
        <v>43</v>
      </c>
      <c r="B93" s="58" t="s">
        <v>856</v>
      </c>
      <c r="C93" s="59" t="s">
        <v>530</v>
      </c>
      <c r="D93" s="58" t="s">
        <v>890</v>
      </c>
      <c r="E93" s="60" t="s">
        <v>531</v>
      </c>
      <c r="F93" s="26" t="s">
        <v>532</v>
      </c>
      <c r="G93" s="26" t="s">
        <v>533</v>
      </c>
      <c r="H93" s="58" t="s">
        <v>534</v>
      </c>
      <c r="I93" s="58" t="s">
        <v>1200</v>
      </c>
      <c r="J93" s="58" t="s">
        <v>223</v>
      </c>
      <c r="K93" s="58" t="s">
        <v>1201</v>
      </c>
      <c r="L93" s="60" t="s">
        <v>429</v>
      </c>
      <c r="M93" s="58" t="s">
        <v>1446</v>
      </c>
      <c r="N93" s="61">
        <v>12</v>
      </c>
      <c r="O93" s="61">
        <v>12</v>
      </c>
      <c r="P93" s="62">
        <f t="shared" si="2"/>
        <v>100</v>
      </c>
      <c r="Q93" s="61">
        <v>1</v>
      </c>
      <c r="R93" s="61">
        <v>1</v>
      </c>
      <c r="S93" s="63">
        <f t="shared" si="3"/>
        <v>100</v>
      </c>
      <c r="T93" s="58" t="s">
        <v>868</v>
      </c>
      <c r="U93" s="61">
        <v>13</v>
      </c>
      <c r="V93" s="60">
        <v>45272.170115740744</v>
      </c>
      <c r="W93" s="60" t="s">
        <v>914</v>
      </c>
      <c r="X93" s="60" t="s">
        <v>872</v>
      </c>
      <c r="Y93" s="64" t="s">
        <v>872</v>
      </c>
    </row>
    <row r="94" spans="1:25" ht="12.9" customHeight="1" x14ac:dyDescent="0.25">
      <c r="A94" s="58">
        <v>46</v>
      </c>
      <c r="B94" s="58" t="s">
        <v>688</v>
      </c>
      <c r="C94" s="59" t="s">
        <v>1400</v>
      </c>
      <c r="D94" s="58" t="s">
        <v>890</v>
      </c>
      <c r="E94" s="60" t="s">
        <v>1401</v>
      </c>
      <c r="F94" s="58" t="s">
        <v>294</v>
      </c>
      <c r="G94" s="58" t="s">
        <v>295</v>
      </c>
      <c r="H94" s="58" t="s">
        <v>295</v>
      </c>
      <c r="I94" s="58" t="s">
        <v>1200</v>
      </c>
      <c r="J94" s="58" t="s">
        <v>223</v>
      </c>
      <c r="K94" s="58" t="s">
        <v>1201</v>
      </c>
      <c r="L94" s="60" t="s">
        <v>429</v>
      </c>
      <c r="M94" s="58" t="s">
        <v>1446</v>
      </c>
      <c r="N94" s="61">
        <v>8</v>
      </c>
      <c r="O94" s="61">
        <v>8</v>
      </c>
      <c r="P94" s="62">
        <f t="shared" si="2"/>
        <v>100</v>
      </c>
      <c r="Q94" s="61">
        <v>0</v>
      </c>
      <c r="R94" s="61">
        <v>0</v>
      </c>
      <c r="S94" s="63" t="e">
        <f t="shared" si="3"/>
        <v>#DIV/0!</v>
      </c>
      <c r="T94" s="58" t="s">
        <v>114</v>
      </c>
      <c r="U94" s="61">
        <v>8</v>
      </c>
      <c r="V94" s="60">
        <v>45272.267256944448</v>
      </c>
      <c r="W94" s="60" t="s">
        <v>914</v>
      </c>
      <c r="X94" s="60" t="s">
        <v>872</v>
      </c>
      <c r="Y94" s="64" t="s">
        <v>872</v>
      </c>
    </row>
    <row r="95" spans="1:25" ht="12.9" customHeight="1" x14ac:dyDescent="0.25">
      <c r="A95" s="58">
        <v>47</v>
      </c>
      <c r="B95" s="58" t="s">
        <v>1402</v>
      </c>
      <c r="C95" s="59" t="s">
        <v>1403</v>
      </c>
      <c r="D95" s="58" t="s">
        <v>890</v>
      </c>
      <c r="E95" s="60" t="s">
        <v>1404</v>
      </c>
      <c r="F95" s="26" t="s">
        <v>301</v>
      </c>
      <c r="G95" s="26" t="s">
        <v>302</v>
      </c>
      <c r="H95" s="58" t="s">
        <v>1199</v>
      </c>
      <c r="I95" s="58" t="s">
        <v>1200</v>
      </c>
      <c r="J95" s="58" t="s">
        <v>223</v>
      </c>
      <c r="K95" s="58" t="s">
        <v>1201</v>
      </c>
      <c r="L95" s="60" t="s">
        <v>429</v>
      </c>
      <c r="M95" s="58" t="s">
        <v>1446</v>
      </c>
      <c r="N95" s="61">
        <v>21</v>
      </c>
      <c r="O95" s="61">
        <v>21</v>
      </c>
      <c r="P95" s="62">
        <f t="shared" si="2"/>
        <v>100</v>
      </c>
      <c r="Q95" s="61">
        <v>0</v>
      </c>
      <c r="R95" s="61">
        <v>0</v>
      </c>
      <c r="S95" s="63" t="e">
        <f t="shared" si="3"/>
        <v>#DIV/0!</v>
      </c>
      <c r="T95" s="58" t="s">
        <v>114</v>
      </c>
      <c r="U95" s="61">
        <v>25</v>
      </c>
      <c r="V95" s="60">
        <v>45272.274108796293</v>
      </c>
      <c r="W95" s="60" t="s">
        <v>914</v>
      </c>
      <c r="X95" s="60" t="s">
        <v>872</v>
      </c>
      <c r="Y95" s="64" t="s">
        <v>872</v>
      </c>
    </row>
    <row r="96" spans="1:25" ht="12.9" customHeight="1" x14ac:dyDescent="0.25">
      <c r="A96" s="58">
        <v>37</v>
      </c>
      <c r="B96" s="58" t="s">
        <v>858</v>
      </c>
      <c r="C96" s="59" t="s">
        <v>1405</v>
      </c>
      <c r="D96" s="58" t="s">
        <v>869</v>
      </c>
      <c r="E96" s="60" t="s">
        <v>538</v>
      </c>
      <c r="F96" s="26" t="s">
        <v>301</v>
      </c>
      <c r="G96" s="26" t="s">
        <v>302</v>
      </c>
      <c r="H96" s="58" t="s">
        <v>1199</v>
      </c>
      <c r="I96" s="58" t="s">
        <v>1200</v>
      </c>
      <c r="J96" s="58" t="s">
        <v>223</v>
      </c>
      <c r="K96" s="58" t="s">
        <v>1201</v>
      </c>
      <c r="L96" s="60" t="s">
        <v>429</v>
      </c>
      <c r="M96" s="58" t="s">
        <v>1446</v>
      </c>
      <c r="N96" s="61">
        <v>95</v>
      </c>
      <c r="O96" s="61">
        <v>91</v>
      </c>
      <c r="P96" s="62">
        <f t="shared" si="2"/>
        <v>95.78947368421052</v>
      </c>
      <c r="Q96" s="61">
        <v>0</v>
      </c>
      <c r="R96" s="61">
        <v>0</v>
      </c>
      <c r="S96" s="63" t="e">
        <f t="shared" si="3"/>
        <v>#DIV/0!</v>
      </c>
      <c r="T96" s="58" t="s">
        <v>868</v>
      </c>
      <c r="U96" s="61">
        <v>100</v>
      </c>
      <c r="V96" s="60">
        <v>45271.441493055558</v>
      </c>
      <c r="W96" s="60" t="s">
        <v>1440</v>
      </c>
      <c r="X96" s="60" t="s">
        <v>872</v>
      </c>
      <c r="Y96" s="64" t="s">
        <v>872</v>
      </c>
    </row>
    <row r="97" spans="1:40" ht="12.9" customHeight="1" x14ac:dyDescent="0.25">
      <c r="A97" s="58">
        <v>163</v>
      </c>
      <c r="B97" s="58" t="s">
        <v>1406</v>
      </c>
      <c r="C97" s="59" t="s">
        <v>1407</v>
      </c>
      <c r="D97" s="58" t="s">
        <v>869</v>
      </c>
      <c r="E97" s="60" t="s">
        <v>1408</v>
      </c>
      <c r="F97" s="26" t="s">
        <v>301</v>
      </c>
      <c r="G97" s="26" t="s">
        <v>302</v>
      </c>
      <c r="H97" s="58" t="s">
        <v>1199</v>
      </c>
      <c r="I97" s="58" t="s">
        <v>1200</v>
      </c>
      <c r="J97" s="58" t="s">
        <v>223</v>
      </c>
      <c r="K97" s="58" t="s">
        <v>1201</v>
      </c>
      <c r="L97" s="60" t="s">
        <v>429</v>
      </c>
      <c r="M97" s="58" t="s">
        <v>1446</v>
      </c>
      <c r="N97" s="61">
        <v>126</v>
      </c>
      <c r="O97" s="61">
        <v>120</v>
      </c>
      <c r="P97" s="62">
        <f t="shared" si="2"/>
        <v>95.238095238095227</v>
      </c>
      <c r="Q97" s="61">
        <v>2</v>
      </c>
      <c r="R97" s="61">
        <v>2</v>
      </c>
      <c r="S97" s="63">
        <f t="shared" si="3"/>
        <v>100</v>
      </c>
      <c r="T97" s="58" t="s">
        <v>900</v>
      </c>
      <c r="U97" s="61">
        <v>128</v>
      </c>
      <c r="V97" s="60">
        <v>45302.229074074072</v>
      </c>
      <c r="W97" s="60" t="s">
        <v>1431</v>
      </c>
      <c r="X97" s="60" t="s">
        <v>1458</v>
      </c>
      <c r="Y97" s="64" t="s">
        <v>1452</v>
      </c>
    </row>
    <row r="98" spans="1:40" ht="12.9" customHeight="1" x14ac:dyDescent="0.25">
      <c r="A98" s="58">
        <v>5</v>
      </c>
      <c r="B98" s="58" t="s">
        <v>1409</v>
      </c>
      <c r="C98" s="59" t="s">
        <v>1410</v>
      </c>
      <c r="D98" s="58" t="s">
        <v>869</v>
      </c>
      <c r="E98" s="60" t="s">
        <v>1411</v>
      </c>
      <c r="F98" s="58" t="s">
        <v>294</v>
      </c>
      <c r="G98" s="58" t="s">
        <v>295</v>
      </c>
      <c r="H98" s="58" t="s">
        <v>295</v>
      </c>
      <c r="I98" s="58" t="s">
        <v>1200</v>
      </c>
      <c r="J98" s="58" t="s">
        <v>223</v>
      </c>
      <c r="K98" s="58" t="s">
        <v>1201</v>
      </c>
      <c r="L98" s="60" t="s">
        <v>429</v>
      </c>
      <c r="M98" s="58" t="s">
        <v>1446</v>
      </c>
      <c r="N98" s="61">
        <v>68</v>
      </c>
      <c r="O98" s="61">
        <v>64</v>
      </c>
      <c r="P98" s="62">
        <f t="shared" si="2"/>
        <v>94.117647058823522</v>
      </c>
      <c r="Q98" s="61">
        <v>0</v>
      </c>
      <c r="R98" s="61">
        <v>0</v>
      </c>
      <c r="S98" s="63" t="e">
        <f t="shared" si="3"/>
        <v>#DIV/0!</v>
      </c>
      <c r="T98" s="58" t="s">
        <v>868</v>
      </c>
      <c r="U98" s="61">
        <v>91</v>
      </c>
      <c r="V98" s="60">
        <v>45266.424131944441</v>
      </c>
      <c r="W98" s="60" t="s">
        <v>1440</v>
      </c>
      <c r="X98" s="60" t="s">
        <v>1438</v>
      </c>
      <c r="Y98" s="64" t="s">
        <v>964</v>
      </c>
    </row>
    <row r="99" spans="1:40" ht="12.9" customHeight="1" x14ac:dyDescent="0.25">
      <c r="A99" s="58">
        <v>21</v>
      </c>
      <c r="B99" s="58" t="s">
        <v>1412</v>
      </c>
      <c r="C99" s="59" t="s">
        <v>1413</v>
      </c>
      <c r="D99" s="58" t="s">
        <v>869</v>
      </c>
      <c r="E99" s="60" t="s">
        <v>1414</v>
      </c>
      <c r="F99" s="26" t="s">
        <v>298</v>
      </c>
      <c r="G99" s="26" t="s">
        <v>221</v>
      </c>
      <c r="H99" s="58" t="s">
        <v>1202</v>
      </c>
      <c r="I99" s="58" t="s">
        <v>1200</v>
      </c>
      <c r="J99" s="58" t="s">
        <v>223</v>
      </c>
      <c r="K99" s="58" t="s">
        <v>1201</v>
      </c>
      <c r="L99" s="60" t="s">
        <v>429</v>
      </c>
      <c r="M99" s="58" t="s">
        <v>1446</v>
      </c>
      <c r="N99" s="61">
        <v>54</v>
      </c>
      <c r="O99" s="61">
        <v>50</v>
      </c>
      <c r="P99" s="62">
        <f t="shared" si="2"/>
        <v>92.592592592592595</v>
      </c>
      <c r="Q99" s="61">
        <v>0</v>
      </c>
      <c r="R99" s="61">
        <v>0</v>
      </c>
      <c r="S99" s="63" t="e">
        <f t="shared" si="3"/>
        <v>#DIV/0!</v>
      </c>
      <c r="T99" s="58" t="s">
        <v>868</v>
      </c>
      <c r="U99" s="61">
        <v>54</v>
      </c>
      <c r="V99" s="60">
        <v>45268.023958333331</v>
      </c>
      <c r="W99" s="60" t="s">
        <v>1440</v>
      </c>
      <c r="X99" s="60" t="s">
        <v>872</v>
      </c>
      <c r="Y99" s="64" t="s">
        <v>872</v>
      </c>
    </row>
    <row r="100" spans="1:40" ht="12.9" customHeight="1" x14ac:dyDescent="0.25">
      <c r="A100" s="58">
        <v>171</v>
      </c>
      <c r="B100" s="58" t="s">
        <v>857</v>
      </c>
      <c r="C100" s="59" t="s">
        <v>1415</v>
      </c>
      <c r="D100" s="58" t="s">
        <v>869</v>
      </c>
      <c r="E100" s="60" t="s">
        <v>1416</v>
      </c>
      <c r="F100" s="26" t="s">
        <v>301</v>
      </c>
      <c r="G100" s="26" t="s">
        <v>302</v>
      </c>
      <c r="H100" s="58" t="s">
        <v>1199</v>
      </c>
      <c r="I100" s="58" t="s">
        <v>1200</v>
      </c>
      <c r="J100" s="58" t="s">
        <v>223</v>
      </c>
      <c r="K100" s="58" t="s">
        <v>1201</v>
      </c>
      <c r="L100" s="60" t="s">
        <v>429</v>
      </c>
      <c r="M100" s="58" t="s">
        <v>1446</v>
      </c>
      <c r="N100" s="61">
        <v>48</v>
      </c>
      <c r="O100" s="61">
        <v>43</v>
      </c>
      <c r="P100" s="62">
        <f t="shared" si="2"/>
        <v>89.583333333333343</v>
      </c>
      <c r="Q100" s="61">
        <v>8</v>
      </c>
      <c r="R100" s="61">
        <v>7</v>
      </c>
      <c r="S100" s="63">
        <f t="shared" si="3"/>
        <v>87.5</v>
      </c>
      <c r="T100" s="58" t="s">
        <v>868</v>
      </c>
      <c r="U100" s="61">
        <v>63</v>
      </c>
      <c r="V100" s="60">
        <v>45338.083773148152</v>
      </c>
      <c r="W100" s="60" t="s">
        <v>1440</v>
      </c>
      <c r="X100" s="60" t="s">
        <v>886</v>
      </c>
      <c r="Y100" s="64" t="s">
        <v>970</v>
      </c>
    </row>
    <row r="101" spans="1:40" ht="12.9" customHeight="1" x14ac:dyDescent="0.25">
      <c r="A101" s="58">
        <v>102</v>
      </c>
      <c r="B101" s="58" t="s">
        <v>1417</v>
      </c>
      <c r="C101" s="59" t="s">
        <v>1418</v>
      </c>
      <c r="D101" s="58" t="s">
        <v>869</v>
      </c>
      <c r="E101" s="60" t="s">
        <v>1419</v>
      </c>
      <c r="F101" s="26" t="s">
        <v>301</v>
      </c>
      <c r="G101" s="26" t="s">
        <v>302</v>
      </c>
      <c r="H101" s="58" t="s">
        <v>1199</v>
      </c>
      <c r="I101" s="58" t="s">
        <v>1200</v>
      </c>
      <c r="J101" s="58" t="s">
        <v>223</v>
      </c>
      <c r="K101" s="58" t="s">
        <v>1201</v>
      </c>
      <c r="L101" s="60" t="s">
        <v>429</v>
      </c>
      <c r="M101" s="58" t="s">
        <v>1446</v>
      </c>
      <c r="N101" s="61">
        <v>123</v>
      </c>
      <c r="O101" s="61">
        <v>110</v>
      </c>
      <c r="P101" s="62">
        <f t="shared" si="2"/>
        <v>89.430894308943081</v>
      </c>
      <c r="Q101" s="61">
        <v>0</v>
      </c>
      <c r="R101" s="61">
        <v>0</v>
      </c>
      <c r="S101" s="63" t="e">
        <f t="shared" si="3"/>
        <v>#DIV/0!</v>
      </c>
      <c r="T101" s="58" t="s">
        <v>868</v>
      </c>
      <c r="U101" s="61">
        <v>127</v>
      </c>
      <c r="V101" s="60">
        <v>45274.270486111112</v>
      </c>
      <c r="W101" s="60" t="s">
        <v>1433</v>
      </c>
      <c r="X101" s="60" t="s">
        <v>872</v>
      </c>
      <c r="Y101" s="64" t="s">
        <v>872</v>
      </c>
    </row>
    <row r="102" spans="1:40" ht="12.9" customHeight="1" x14ac:dyDescent="0.25">
      <c r="A102" s="58">
        <v>83</v>
      </c>
      <c r="B102" s="58" t="s">
        <v>1420</v>
      </c>
      <c r="C102" s="59" t="s">
        <v>1421</v>
      </c>
      <c r="D102" s="58" t="s">
        <v>869</v>
      </c>
      <c r="E102" s="60" t="s">
        <v>1422</v>
      </c>
      <c r="F102" s="26" t="s">
        <v>298</v>
      </c>
      <c r="G102" s="26" t="s">
        <v>221</v>
      </c>
      <c r="H102" s="58" t="s">
        <v>1202</v>
      </c>
      <c r="I102" s="58" t="s">
        <v>1200</v>
      </c>
      <c r="J102" s="58" t="s">
        <v>223</v>
      </c>
      <c r="K102" s="58" t="s">
        <v>1201</v>
      </c>
      <c r="L102" s="60" t="s">
        <v>429</v>
      </c>
      <c r="M102" s="58" t="s">
        <v>1446</v>
      </c>
      <c r="N102" s="61">
        <v>31</v>
      </c>
      <c r="O102" s="61">
        <v>27</v>
      </c>
      <c r="P102" s="62">
        <f t="shared" si="2"/>
        <v>87.096774193548384</v>
      </c>
      <c r="Q102" s="61">
        <v>0</v>
      </c>
      <c r="R102" s="61">
        <v>0</v>
      </c>
      <c r="S102" s="63" t="e">
        <f t="shared" si="3"/>
        <v>#DIV/0!</v>
      </c>
      <c r="T102" s="58" t="s">
        <v>900</v>
      </c>
      <c r="U102" s="61">
        <v>38</v>
      </c>
      <c r="V102" s="60">
        <v>45273.414664351854</v>
      </c>
      <c r="W102" s="60" t="s">
        <v>954</v>
      </c>
      <c r="X102" s="60" t="s">
        <v>872</v>
      </c>
      <c r="Y102" s="64" t="s">
        <v>895</v>
      </c>
    </row>
    <row r="103" spans="1:40" ht="12.9" customHeight="1" x14ac:dyDescent="0.25">
      <c r="A103" s="58">
        <v>90</v>
      </c>
      <c r="B103" s="58" t="s">
        <v>1423</v>
      </c>
      <c r="C103" s="59" t="s">
        <v>1424</v>
      </c>
      <c r="D103" s="58" t="s">
        <v>869</v>
      </c>
      <c r="E103" s="60" t="s">
        <v>1425</v>
      </c>
      <c r="F103" s="58" t="s">
        <v>339</v>
      </c>
      <c r="G103" s="58" t="s">
        <v>340</v>
      </c>
      <c r="H103" s="58" t="s">
        <v>340</v>
      </c>
      <c r="I103" s="58" t="s">
        <v>1203</v>
      </c>
      <c r="J103" s="58" t="s">
        <v>325</v>
      </c>
      <c r="K103" s="58" t="s">
        <v>1204</v>
      </c>
      <c r="L103" s="60" t="s">
        <v>429</v>
      </c>
      <c r="M103" s="58" t="s">
        <v>1439</v>
      </c>
      <c r="N103" s="61">
        <v>37</v>
      </c>
      <c r="O103" s="61">
        <v>37</v>
      </c>
      <c r="P103" s="62">
        <f t="shared" si="2"/>
        <v>100</v>
      </c>
      <c r="Q103" s="61">
        <v>4</v>
      </c>
      <c r="R103" s="61">
        <v>3</v>
      </c>
      <c r="S103" s="63">
        <f t="shared" si="3"/>
        <v>75</v>
      </c>
      <c r="T103" s="58" t="s">
        <v>868</v>
      </c>
      <c r="U103" s="61">
        <v>41</v>
      </c>
      <c r="V103" s="60">
        <v>45274.086759259262</v>
      </c>
      <c r="W103" s="60" t="s">
        <v>1433</v>
      </c>
      <c r="X103" s="60" t="s">
        <v>872</v>
      </c>
      <c r="Y103" s="64" t="s">
        <v>872</v>
      </c>
    </row>
    <row r="104" spans="1:40" ht="12.9" customHeight="1" x14ac:dyDescent="0.25">
      <c r="A104" s="58">
        <v>34</v>
      </c>
      <c r="B104" s="58" t="s">
        <v>688</v>
      </c>
      <c r="C104" s="59" t="s">
        <v>1426</v>
      </c>
      <c r="D104" s="58" t="s">
        <v>890</v>
      </c>
      <c r="E104" s="60" t="s">
        <v>550</v>
      </c>
      <c r="F104" s="58" t="s">
        <v>335</v>
      </c>
      <c r="G104" s="58" t="s">
        <v>336</v>
      </c>
      <c r="H104" s="58" t="s">
        <v>336</v>
      </c>
      <c r="I104" s="58" t="s">
        <v>1205</v>
      </c>
      <c r="J104" s="58" t="s">
        <v>332</v>
      </c>
      <c r="K104" s="58" t="s">
        <v>1204</v>
      </c>
      <c r="L104" s="60" t="s">
        <v>429</v>
      </c>
      <c r="M104" s="58" t="s">
        <v>1449</v>
      </c>
      <c r="N104" s="61">
        <v>7</v>
      </c>
      <c r="O104" s="61">
        <v>6</v>
      </c>
      <c r="P104" s="62">
        <f t="shared" si="2"/>
        <v>85.714285714285708</v>
      </c>
      <c r="Q104" s="61">
        <v>0</v>
      </c>
      <c r="R104" s="61">
        <v>0</v>
      </c>
      <c r="S104" s="63" t="e">
        <f t="shared" si="3"/>
        <v>#DIV/0!</v>
      </c>
      <c r="T104" s="58" t="s">
        <v>868</v>
      </c>
      <c r="U104" s="61">
        <v>7</v>
      </c>
      <c r="V104" s="60">
        <v>45271.343599537038</v>
      </c>
      <c r="W104" s="60" t="s">
        <v>1440</v>
      </c>
      <c r="X104" s="60" t="s">
        <v>872</v>
      </c>
      <c r="Y104" s="64" t="s">
        <v>872</v>
      </c>
    </row>
    <row r="105" spans="1:40" ht="12.9" customHeight="1" x14ac:dyDescent="0.25">
      <c r="A105" s="58">
        <v>25</v>
      </c>
      <c r="B105" s="58" t="s">
        <v>1427</v>
      </c>
      <c r="C105" s="59" t="s">
        <v>1428</v>
      </c>
      <c r="D105" s="58" t="s">
        <v>991</v>
      </c>
      <c r="E105" s="60" t="s">
        <v>1429</v>
      </c>
      <c r="F105" s="58" t="s">
        <v>329</v>
      </c>
      <c r="G105" s="58" t="s">
        <v>330</v>
      </c>
      <c r="H105" s="58" t="s">
        <v>330</v>
      </c>
      <c r="I105" s="58" t="s">
        <v>1205</v>
      </c>
      <c r="J105" s="58" t="s">
        <v>332</v>
      </c>
      <c r="K105" s="58" t="s">
        <v>1204</v>
      </c>
      <c r="L105" s="60" t="s">
        <v>429</v>
      </c>
      <c r="M105" s="58" t="s">
        <v>1449</v>
      </c>
      <c r="N105" s="61">
        <v>35</v>
      </c>
      <c r="O105" s="61">
        <v>15</v>
      </c>
      <c r="P105" s="62">
        <f t="shared" si="2"/>
        <v>42.857142857142854</v>
      </c>
      <c r="Q105" s="61">
        <v>1</v>
      </c>
      <c r="R105" s="61">
        <v>1</v>
      </c>
      <c r="S105" s="63">
        <f t="shared" si="3"/>
        <v>100</v>
      </c>
      <c r="T105" s="58" t="s">
        <v>900</v>
      </c>
      <c r="U105" s="61">
        <v>61</v>
      </c>
      <c r="V105" s="60">
        <v>45271.163819444446</v>
      </c>
      <c r="W105" s="60" t="s">
        <v>1440</v>
      </c>
      <c r="X105" s="60" t="s">
        <v>872</v>
      </c>
      <c r="Y105" s="64" t="s">
        <v>872</v>
      </c>
    </row>
    <row r="106" spans="1:40" ht="12.9" customHeight="1" x14ac:dyDescent="0.25">
      <c r="A106" s="45"/>
      <c r="B106" s="45"/>
      <c r="C106" s="46"/>
      <c r="D106" s="45"/>
      <c r="E106" s="47"/>
      <c r="F106" s="45"/>
      <c r="G106" s="45"/>
      <c r="H106" s="45"/>
      <c r="I106" s="45"/>
      <c r="J106" s="45"/>
      <c r="K106" s="45"/>
      <c r="L106" s="47"/>
      <c r="M106" s="45"/>
      <c r="N106" s="48"/>
      <c r="O106" s="48"/>
      <c r="P106" s="49"/>
      <c r="Q106" s="48"/>
      <c r="R106" s="48"/>
      <c r="S106" s="50"/>
      <c r="T106" s="52"/>
      <c r="U106" s="48"/>
      <c r="V106" s="47"/>
      <c r="W106" s="47"/>
      <c r="X106" s="47"/>
      <c r="Y106" s="51"/>
      <c r="Z106" s="51"/>
      <c r="AA106" s="51"/>
      <c r="AB106" s="51"/>
      <c r="AC106" s="47"/>
    </row>
    <row r="107" spans="1:40" ht="12.9" customHeight="1" x14ac:dyDescent="0.25">
      <c r="A107" s="45"/>
      <c r="B107" s="45"/>
      <c r="C107" s="46"/>
      <c r="D107" s="45"/>
      <c r="E107" s="47"/>
      <c r="F107" s="45"/>
      <c r="G107" s="45"/>
      <c r="H107" s="45"/>
      <c r="I107" s="45"/>
      <c r="J107" s="45"/>
      <c r="K107" s="45"/>
      <c r="L107" s="47"/>
      <c r="M107" s="45"/>
      <c r="N107" s="48"/>
      <c r="O107" s="48"/>
      <c r="P107" s="49"/>
      <c r="Q107" s="48"/>
      <c r="R107" s="48"/>
      <c r="S107" s="50"/>
      <c r="T107" s="52"/>
      <c r="U107" s="48"/>
      <c r="V107" s="47"/>
      <c r="W107" s="47"/>
      <c r="X107" s="47"/>
      <c r="Y107" s="51"/>
      <c r="Z107" s="51"/>
      <c r="AA107" s="51"/>
      <c r="AB107" s="51"/>
      <c r="AC107" s="47"/>
    </row>
    <row r="108" spans="1:40" ht="12.9" customHeight="1" x14ac:dyDescent="0.25">
      <c r="A108" s="45"/>
      <c r="B108" s="45"/>
      <c r="C108" s="46"/>
      <c r="D108" s="45"/>
      <c r="E108" s="47"/>
      <c r="F108" s="45"/>
      <c r="G108" s="45"/>
      <c r="H108" s="45"/>
      <c r="I108" s="45"/>
      <c r="J108" s="45"/>
      <c r="K108" s="45"/>
      <c r="L108" s="47"/>
      <c r="M108" s="45"/>
      <c r="N108" s="48"/>
      <c r="O108" s="48"/>
      <c r="P108" s="49"/>
      <c r="Q108" s="48"/>
      <c r="R108" s="48"/>
      <c r="S108" s="50"/>
      <c r="T108" s="52"/>
      <c r="U108" s="48"/>
      <c r="V108" s="47"/>
      <c r="W108" s="47"/>
      <c r="X108" s="47"/>
      <c r="Y108" s="51"/>
      <c r="Z108" s="51"/>
      <c r="AA108" s="51"/>
      <c r="AB108" s="51"/>
      <c r="AC108" s="47"/>
    </row>
    <row r="109" spans="1:40" ht="12.9" customHeight="1" x14ac:dyDescent="0.25">
      <c r="A109" s="45"/>
      <c r="B109" s="45"/>
      <c r="C109" s="46"/>
      <c r="D109" s="45"/>
      <c r="E109" s="47"/>
      <c r="F109" s="45"/>
      <c r="G109" s="45"/>
      <c r="H109" s="45"/>
      <c r="I109" s="45"/>
      <c r="J109" s="45"/>
      <c r="K109" s="45"/>
      <c r="L109" s="47"/>
      <c r="M109" s="45"/>
      <c r="N109" s="48"/>
      <c r="O109" s="48"/>
      <c r="P109" s="49"/>
      <c r="Q109" s="48"/>
      <c r="R109" s="48"/>
      <c r="S109" s="50"/>
      <c r="T109" s="52"/>
      <c r="U109" s="48"/>
      <c r="V109" s="47"/>
      <c r="W109" s="47"/>
      <c r="X109" s="47"/>
      <c r="Y109" s="51"/>
      <c r="Z109" s="51"/>
      <c r="AA109" s="51"/>
      <c r="AB109" s="51"/>
      <c r="AC109" s="47"/>
    </row>
    <row r="110" spans="1:40" ht="12.9" customHeight="1" x14ac:dyDescent="0.25">
      <c r="A110" s="45"/>
      <c r="B110" s="45"/>
      <c r="C110" s="46"/>
      <c r="D110" s="45"/>
      <c r="E110" s="47"/>
      <c r="F110" s="45"/>
      <c r="G110" s="45"/>
      <c r="H110" s="45"/>
      <c r="I110" s="45"/>
      <c r="J110" s="45"/>
      <c r="K110" s="45"/>
      <c r="L110" s="47"/>
      <c r="M110" s="45"/>
      <c r="N110" s="48"/>
      <c r="O110" s="48"/>
      <c r="P110" s="49"/>
      <c r="Q110" s="48"/>
      <c r="R110" s="48"/>
      <c r="S110" s="50"/>
      <c r="T110" s="52"/>
      <c r="U110" s="48"/>
      <c r="V110" s="47"/>
      <c r="W110" s="47"/>
      <c r="X110" s="47"/>
      <c r="Y110" s="51"/>
      <c r="Z110" s="51"/>
      <c r="AA110" s="51"/>
      <c r="AB110" s="51"/>
      <c r="AC110" s="47"/>
    </row>
    <row r="111" spans="1:40" x14ac:dyDescent="0.25">
      <c r="C111" s="46"/>
      <c r="T111" s="153" t="s">
        <v>1211</v>
      </c>
      <c r="U111" s="153"/>
      <c r="V111" s="153"/>
      <c r="W111" s="153"/>
      <c r="X111" s="153"/>
      <c r="Y111" s="153"/>
      <c r="Z111" s="153"/>
      <c r="AA111" s="153"/>
      <c r="AB111" s="153"/>
      <c r="AC111" s="153"/>
      <c r="AD111" s="87"/>
      <c r="AE111" s="153" t="s">
        <v>1212</v>
      </c>
      <c r="AF111" s="153"/>
      <c r="AG111" s="153"/>
      <c r="AH111" s="153"/>
      <c r="AI111" s="153"/>
      <c r="AJ111" s="153"/>
      <c r="AK111" s="153"/>
      <c r="AL111" s="153"/>
      <c r="AM111" s="153"/>
      <c r="AN111" s="153"/>
    </row>
    <row r="112" spans="1:40" ht="54" customHeight="1" x14ac:dyDescent="0.25">
      <c r="C112" s="46"/>
      <c r="K112" s="82" t="s">
        <v>553</v>
      </c>
      <c r="L112" s="82" t="str">
        <f>L1</f>
        <v>HSE/Non-HSE</v>
      </c>
      <c r="M112" s="88" t="s">
        <v>1213</v>
      </c>
      <c r="N112" s="88" t="str">
        <f t="shared" ref="N112:S112" si="4">N1</f>
        <v>Eligible Long-Term Residents</v>
      </c>
      <c r="O112" s="88" t="str">
        <f t="shared" si="4"/>
        <v>Vaccinated Long-Term Residents</v>
      </c>
      <c r="P112" s="88" t="str">
        <f t="shared" si="4"/>
        <v>% Uptake LT Residents</v>
      </c>
      <c r="Q112" s="88" t="str">
        <f t="shared" si="4"/>
        <v>Eligible Respite Residents</v>
      </c>
      <c r="R112" s="88" t="str">
        <f t="shared" si="4"/>
        <v>Vaccinated Respite Residents</v>
      </c>
      <c r="S112" s="89" t="str">
        <f t="shared" si="4"/>
        <v>% Uptake Respite Residents</v>
      </c>
      <c r="T112" s="77" t="s">
        <v>556</v>
      </c>
      <c r="U112" s="77" t="s">
        <v>557</v>
      </c>
      <c r="V112" s="77" t="s">
        <v>558</v>
      </c>
      <c r="W112" s="77" t="s">
        <v>559</v>
      </c>
      <c r="X112" s="77" t="s">
        <v>560</v>
      </c>
      <c r="Y112" s="77" t="s">
        <v>561</v>
      </c>
      <c r="Z112" s="77" t="s">
        <v>562</v>
      </c>
      <c r="AA112" s="33" t="s">
        <v>563</v>
      </c>
      <c r="AB112" s="77" t="s">
        <v>564</v>
      </c>
      <c r="AC112" s="77" t="s">
        <v>565</v>
      </c>
      <c r="AD112" s="87"/>
      <c r="AE112" s="77" t="s">
        <v>556</v>
      </c>
      <c r="AF112" s="77" t="s">
        <v>557</v>
      </c>
      <c r="AG112" s="77" t="s">
        <v>558</v>
      </c>
      <c r="AH112" s="77" t="s">
        <v>559</v>
      </c>
      <c r="AI112" s="77" t="s">
        <v>560</v>
      </c>
      <c r="AJ112" s="77" t="s">
        <v>561</v>
      </c>
      <c r="AK112" s="77" t="s">
        <v>562</v>
      </c>
      <c r="AL112" s="33" t="s">
        <v>563</v>
      </c>
      <c r="AM112" s="77" t="s">
        <v>564</v>
      </c>
      <c r="AN112" s="77" t="s">
        <v>565</v>
      </c>
    </row>
    <row r="113" spans="11:40" x14ac:dyDescent="0.25">
      <c r="K113" s="90">
        <f>COUNTA(K2:K6)</f>
        <v>5</v>
      </c>
      <c r="L113" s="53" t="s">
        <v>566</v>
      </c>
      <c r="M113" s="53" t="s">
        <v>85</v>
      </c>
      <c r="N113" s="90">
        <f>SUM(N2:N6)</f>
        <v>179</v>
      </c>
      <c r="O113" s="90">
        <f>SUM(O2:O6)</f>
        <v>167</v>
      </c>
      <c r="P113" s="91">
        <f t="shared" ref="P113:P127" si="5">O113/N113*100</f>
        <v>93.296089385474858</v>
      </c>
      <c r="Q113" s="90">
        <f>SUM(Q2:Q6)</f>
        <v>7</v>
      </c>
      <c r="R113" s="90">
        <f>SUM(R2:R6)</f>
        <v>7</v>
      </c>
      <c r="S113" s="92">
        <f t="shared" ref="S113:S127" si="6">R113/Q113*100</f>
        <v>100</v>
      </c>
      <c r="T113" s="73">
        <f>P113/100</f>
        <v>0.93296089385474856</v>
      </c>
      <c r="U113" s="77">
        <v>0.95</v>
      </c>
      <c r="V113" s="77">
        <f t="shared" ref="V113:V127" si="7">1-U113</f>
        <v>5.0000000000000044E-2</v>
      </c>
      <c r="W113" s="77">
        <f t="shared" ref="W113:W127" si="8">V113/2</f>
        <v>2.5000000000000022E-2</v>
      </c>
      <c r="X113" s="77">
        <f t="shared" ref="X113:X127" si="9">NORMSINV(1-W113)</f>
        <v>1.9599639845400536</v>
      </c>
      <c r="Y113" s="77">
        <f>SQRT(T113*(1-T113)/K113)</f>
        <v>0.11184351960886885</v>
      </c>
      <c r="Z113" s="77">
        <f t="shared" ref="Z113:Z127" si="10">X113*Y113</f>
        <v>0.2192092703375822</v>
      </c>
      <c r="AA113" s="73">
        <f t="shared" ref="AA113:AA127" si="11">(T113-Z113)*100</f>
        <v>71.375162351716639</v>
      </c>
      <c r="AB113" s="73">
        <f t="shared" ref="AB113:AB127" si="12">(T113+Z113)*100</f>
        <v>115.21701641923308</v>
      </c>
      <c r="AC113" s="73">
        <f t="shared" ref="AC113:AC127" si="13">Z113*100</f>
        <v>21.920927033758218</v>
      </c>
      <c r="AD113" s="87"/>
      <c r="AE113" s="73">
        <f>S113/100</f>
        <v>1</v>
      </c>
      <c r="AF113" s="77">
        <v>0.95</v>
      </c>
      <c r="AG113" s="77">
        <f t="shared" ref="AG113:AG127" si="14">1-AF113</f>
        <v>5.0000000000000044E-2</v>
      </c>
      <c r="AH113" s="77">
        <f t="shared" ref="AH113:AH127" si="15">AG113/2</f>
        <v>2.5000000000000022E-2</v>
      </c>
      <c r="AI113" s="77">
        <f t="shared" ref="AI113:AI127" si="16">NORMSINV(1-AH113)</f>
        <v>1.9599639845400536</v>
      </c>
      <c r="AJ113" s="77">
        <f>SQRT(AE113*(1-AE113)/K113)</f>
        <v>0</v>
      </c>
      <c r="AK113" s="77">
        <f t="shared" ref="AK113:AK127" si="17">AI113*AJ113</f>
        <v>0</v>
      </c>
      <c r="AL113" s="73">
        <f t="shared" ref="AL113:AL127" si="18">(AE113-AK113)*100</f>
        <v>100</v>
      </c>
      <c r="AM113" s="73">
        <f t="shared" ref="AM113:AM127" si="19">(AE113+AK113)*100</f>
        <v>100</v>
      </c>
      <c r="AN113" s="73">
        <f t="shared" ref="AN113:AN127" si="20">AK113*100</f>
        <v>0</v>
      </c>
    </row>
    <row r="114" spans="11:40" x14ac:dyDescent="0.25">
      <c r="K114" s="90">
        <f>COUNTA(K7:K12)</f>
        <v>6</v>
      </c>
      <c r="L114" s="53" t="s">
        <v>566</v>
      </c>
      <c r="M114" s="53" t="s">
        <v>50</v>
      </c>
      <c r="N114" s="90">
        <f>SUM(N7:N12)</f>
        <v>205</v>
      </c>
      <c r="O114" s="90">
        <f>SUM(O7:O12)</f>
        <v>198</v>
      </c>
      <c r="P114" s="91">
        <f t="shared" si="5"/>
        <v>96.58536585365853</v>
      </c>
      <c r="Q114" s="90">
        <f>SUM(Q7:Q12)</f>
        <v>0</v>
      </c>
      <c r="R114" s="90">
        <f>SUM(R7:R12)</f>
        <v>0</v>
      </c>
      <c r="S114" s="92" t="e">
        <f t="shared" si="6"/>
        <v>#DIV/0!</v>
      </c>
      <c r="T114" s="73">
        <f t="shared" ref="T114:T127" si="21">P114/100</f>
        <v>0.96585365853658534</v>
      </c>
      <c r="U114" s="77">
        <v>0.95</v>
      </c>
      <c r="V114" s="77">
        <f t="shared" si="7"/>
        <v>5.0000000000000044E-2</v>
      </c>
      <c r="W114" s="77">
        <f t="shared" si="8"/>
        <v>2.5000000000000022E-2</v>
      </c>
      <c r="X114" s="77">
        <f t="shared" si="9"/>
        <v>1.9599639845400536</v>
      </c>
      <c r="Y114" s="77">
        <f t="shared" ref="Y114:Y127" si="22">SQRT(T114*(1-T114)/K114)</f>
        <v>7.4139922700344738E-2</v>
      </c>
      <c r="Z114" s="77">
        <f t="shared" si="10"/>
        <v>0.14531157830925925</v>
      </c>
      <c r="AA114" s="73">
        <f t="shared" si="11"/>
        <v>82.05420802273261</v>
      </c>
      <c r="AB114" s="73">
        <f t="shared" si="12"/>
        <v>111.11652368458446</v>
      </c>
      <c r="AC114" s="73">
        <f t="shared" si="13"/>
        <v>14.531157830925926</v>
      </c>
      <c r="AD114" s="87"/>
      <c r="AE114" s="73" t="e">
        <f t="shared" ref="AE114:AE127" si="23">S114/100</f>
        <v>#DIV/0!</v>
      </c>
      <c r="AF114" s="77">
        <v>0.95</v>
      </c>
      <c r="AG114" s="77">
        <f t="shared" si="14"/>
        <v>5.0000000000000044E-2</v>
      </c>
      <c r="AH114" s="77">
        <f t="shared" si="15"/>
        <v>2.5000000000000022E-2</v>
      </c>
      <c r="AI114" s="77">
        <f t="shared" si="16"/>
        <v>1.9599639845400536</v>
      </c>
      <c r="AJ114" s="77" t="e">
        <f t="shared" ref="AJ114:AJ127" si="24">SQRT(AE114*(1-AE114)/K114)</f>
        <v>#DIV/0!</v>
      </c>
      <c r="AK114" s="77" t="e">
        <f t="shared" si="17"/>
        <v>#DIV/0!</v>
      </c>
      <c r="AL114" s="73" t="e">
        <f t="shared" si="18"/>
        <v>#DIV/0!</v>
      </c>
      <c r="AM114" s="73" t="e">
        <f t="shared" si="19"/>
        <v>#DIV/0!</v>
      </c>
      <c r="AN114" s="73" t="e">
        <f t="shared" si="20"/>
        <v>#DIV/0!</v>
      </c>
    </row>
    <row r="115" spans="11:40" x14ac:dyDescent="0.25">
      <c r="K115" s="90">
        <f>COUNTA(K13:K17)</f>
        <v>5</v>
      </c>
      <c r="L115" s="53" t="s">
        <v>566</v>
      </c>
      <c r="M115" s="53" t="s">
        <v>135</v>
      </c>
      <c r="N115" s="90">
        <f>SUM(N13:N17)</f>
        <v>150</v>
      </c>
      <c r="O115" s="90">
        <f>SUM(O13:O17)</f>
        <v>119</v>
      </c>
      <c r="P115" s="91">
        <f t="shared" si="5"/>
        <v>79.333333333333329</v>
      </c>
      <c r="Q115" s="90">
        <f>SUM(Q13:Q17)</f>
        <v>45</v>
      </c>
      <c r="R115" s="90">
        <f>SUM(R13:R17)</f>
        <v>23</v>
      </c>
      <c r="S115" s="92">
        <f t="shared" si="6"/>
        <v>51.111111111111107</v>
      </c>
      <c r="T115" s="73">
        <f t="shared" si="21"/>
        <v>0.79333333333333333</v>
      </c>
      <c r="U115" s="77">
        <v>0.95</v>
      </c>
      <c r="V115" s="77">
        <f t="shared" si="7"/>
        <v>5.0000000000000044E-2</v>
      </c>
      <c r="W115" s="77">
        <f t="shared" si="8"/>
        <v>2.5000000000000022E-2</v>
      </c>
      <c r="X115" s="77">
        <f t="shared" si="9"/>
        <v>1.9599639845400536</v>
      </c>
      <c r="Y115" s="77">
        <f t="shared" si="22"/>
        <v>0.18108316076077066</v>
      </c>
      <c r="Z115" s="77">
        <f t="shared" si="10"/>
        <v>0.35491647329778714</v>
      </c>
      <c r="AA115" s="73">
        <f t="shared" si="11"/>
        <v>43.841686003554621</v>
      </c>
      <c r="AB115" s="73">
        <f t="shared" si="12"/>
        <v>114.82498066311204</v>
      </c>
      <c r="AC115" s="73">
        <f t="shared" si="13"/>
        <v>35.491647329778715</v>
      </c>
      <c r="AD115" s="87"/>
      <c r="AE115" s="73">
        <f t="shared" si="23"/>
        <v>0.51111111111111107</v>
      </c>
      <c r="AF115" s="77">
        <v>0.95</v>
      </c>
      <c r="AG115" s="77">
        <f t="shared" si="14"/>
        <v>5.0000000000000044E-2</v>
      </c>
      <c r="AH115" s="77">
        <f t="shared" si="15"/>
        <v>2.5000000000000022E-2</v>
      </c>
      <c r="AI115" s="77">
        <f t="shared" si="16"/>
        <v>1.9599639845400536</v>
      </c>
      <c r="AJ115" s="77">
        <f t="shared" si="24"/>
        <v>0.22355157937705408</v>
      </c>
      <c r="AK115" s="77">
        <f t="shared" si="17"/>
        <v>0.43815304426607299</v>
      </c>
      <c r="AL115" s="73">
        <f t="shared" si="18"/>
        <v>7.2958066845038081</v>
      </c>
      <c r="AM115" s="73">
        <f t="shared" si="19"/>
        <v>94.926415537718412</v>
      </c>
      <c r="AN115" s="73">
        <f t="shared" si="20"/>
        <v>43.815304426607298</v>
      </c>
    </row>
    <row r="116" spans="11:40" x14ac:dyDescent="0.25">
      <c r="K116" s="90">
        <f>COUNTA(K18:K29)</f>
        <v>12</v>
      </c>
      <c r="L116" s="53" t="s">
        <v>566</v>
      </c>
      <c r="M116" s="53" t="s">
        <v>290</v>
      </c>
      <c r="N116" s="90">
        <f>SUM(N18:N29)</f>
        <v>183</v>
      </c>
      <c r="O116" s="90">
        <f>SUM(O18:O29)</f>
        <v>155</v>
      </c>
      <c r="P116" s="91">
        <f t="shared" si="5"/>
        <v>84.699453551912569</v>
      </c>
      <c r="Q116" s="90">
        <f>SUM(Q18:Q29)</f>
        <v>9</v>
      </c>
      <c r="R116" s="90">
        <f>SUM(R18:R29)</f>
        <v>8</v>
      </c>
      <c r="S116" s="92">
        <f t="shared" si="6"/>
        <v>88.888888888888886</v>
      </c>
      <c r="T116" s="73">
        <f t="shared" si="21"/>
        <v>0.84699453551912574</v>
      </c>
      <c r="U116" s="77">
        <v>0.95</v>
      </c>
      <c r="V116" s="77">
        <f t="shared" si="7"/>
        <v>5.0000000000000044E-2</v>
      </c>
      <c r="W116" s="77">
        <f t="shared" si="8"/>
        <v>2.5000000000000022E-2</v>
      </c>
      <c r="X116" s="77">
        <f t="shared" si="9"/>
        <v>1.9599639845400536</v>
      </c>
      <c r="Y116" s="77">
        <f t="shared" si="22"/>
        <v>0.10392096047793012</v>
      </c>
      <c r="Z116" s="77">
        <f t="shared" si="10"/>
        <v>0.20368133977555336</v>
      </c>
      <c r="AA116" s="73">
        <f t="shared" si="11"/>
        <v>64.331319574357238</v>
      </c>
      <c r="AB116" s="73">
        <f t="shared" si="12"/>
        <v>105.0675875294679</v>
      </c>
      <c r="AC116" s="73">
        <f t="shared" si="13"/>
        <v>20.368133977555335</v>
      </c>
      <c r="AD116" s="87"/>
      <c r="AE116" s="73">
        <f t="shared" si="23"/>
        <v>0.88888888888888884</v>
      </c>
      <c r="AF116" s="77">
        <v>0.95</v>
      </c>
      <c r="AG116" s="77">
        <f t="shared" si="14"/>
        <v>5.0000000000000044E-2</v>
      </c>
      <c r="AH116" s="77">
        <f t="shared" si="15"/>
        <v>2.5000000000000022E-2</v>
      </c>
      <c r="AI116" s="77">
        <f t="shared" si="16"/>
        <v>1.9599639845400536</v>
      </c>
      <c r="AJ116" s="77">
        <f t="shared" si="24"/>
        <v>9.0721842325302907E-2</v>
      </c>
      <c r="AK116" s="77">
        <f t="shared" si="17"/>
        <v>0.17781154356871517</v>
      </c>
      <c r="AL116" s="73">
        <f t="shared" si="18"/>
        <v>71.107734532017361</v>
      </c>
      <c r="AM116" s="73">
        <f t="shared" si="19"/>
        <v>106.6700432457604</v>
      </c>
      <c r="AN116" s="73">
        <f t="shared" si="20"/>
        <v>17.781154356871518</v>
      </c>
    </row>
    <row r="117" spans="11:40" x14ac:dyDescent="0.25">
      <c r="K117" s="90">
        <f>COUNTA(K30:K45)</f>
        <v>16</v>
      </c>
      <c r="L117" s="53" t="s">
        <v>566</v>
      </c>
      <c r="M117" s="53" t="s">
        <v>279</v>
      </c>
      <c r="N117" s="90">
        <f>SUM(N30:N45)</f>
        <v>335</v>
      </c>
      <c r="O117" s="90">
        <f>SUM(O30:O45)</f>
        <v>300</v>
      </c>
      <c r="P117" s="91">
        <f t="shared" si="5"/>
        <v>89.552238805970148</v>
      </c>
      <c r="Q117" s="90">
        <f>SUM(Q30:Q45)</f>
        <v>38</v>
      </c>
      <c r="R117" s="90">
        <f>SUM(R30:R45)</f>
        <v>25</v>
      </c>
      <c r="S117" s="92">
        <f t="shared" si="6"/>
        <v>65.789473684210535</v>
      </c>
      <c r="T117" s="73">
        <f t="shared" si="21"/>
        <v>0.89552238805970152</v>
      </c>
      <c r="U117" s="77">
        <v>0.95</v>
      </c>
      <c r="V117" s="77">
        <f t="shared" si="7"/>
        <v>5.0000000000000044E-2</v>
      </c>
      <c r="W117" s="77">
        <f t="shared" si="8"/>
        <v>2.5000000000000022E-2</v>
      </c>
      <c r="X117" s="77">
        <f t="shared" si="9"/>
        <v>1.9599639845400536</v>
      </c>
      <c r="Y117" s="77">
        <f t="shared" si="22"/>
        <v>7.646978183551939E-2</v>
      </c>
      <c r="Z117" s="77">
        <f t="shared" si="10"/>
        <v>0.1498780183032532</v>
      </c>
      <c r="AA117" s="73">
        <f t="shared" si="11"/>
        <v>74.564436975644838</v>
      </c>
      <c r="AB117" s="73">
        <f t="shared" si="12"/>
        <v>104.54004063629547</v>
      </c>
      <c r="AC117" s="73">
        <f t="shared" si="13"/>
        <v>14.987801830325321</v>
      </c>
      <c r="AD117" s="87"/>
      <c r="AE117" s="73">
        <f t="shared" si="23"/>
        <v>0.65789473684210531</v>
      </c>
      <c r="AF117" s="77">
        <v>0.95</v>
      </c>
      <c r="AG117" s="77">
        <f t="shared" si="14"/>
        <v>5.0000000000000044E-2</v>
      </c>
      <c r="AH117" s="77">
        <f t="shared" si="15"/>
        <v>2.5000000000000022E-2</v>
      </c>
      <c r="AI117" s="77">
        <f t="shared" si="16"/>
        <v>1.9599639845400536</v>
      </c>
      <c r="AJ117" s="77">
        <f t="shared" si="24"/>
        <v>0.1186036603771049</v>
      </c>
      <c r="AK117" s="77">
        <f t="shared" si="17"/>
        <v>0.23245890277374581</v>
      </c>
      <c r="AL117" s="73">
        <f t="shared" si="18"/>
        <v>42.54358340683595</v>
      </c>
      <c r="AM117" s="73">
        <f t="shared" si="19"/>
        <v>89.035363961585119</v>
      </c>
      <c r="AN117" s="73">
        <f t="shared" si="20"/>
        <v>23.245890277374581</v>
      </c>
    </row>
    <row r="118" spans="11:40" x14ac:dyDescent="0.25">
      <c r="K118" s="90">
        <f>COUNTA(K46:K52)</f>
        <v>7</v>
      </c>
      <c r="L118" s="53" t="s">
        <v>566</v>
      </c>
      <c r="M118" s="53" t="s">
        <v>326</v>
      </c>
      <c r="N118" s="90">
        <f>SUM(N46:N52)</f>
        <v>153</v>
      </c>
      <c r="O118" s="90">
        <f>SUM(O46:O52)</f>
        <v>133</v>
      </c>
      <c r="P118" s="91">
        <f t="shared" si="5"/>
        <v>86.928104575163403</v>
      </c>
      <c r="Q118" s="90">
        <f>SUM(Q46:Q52)</f>
        <v>21</v>
      </c>
      <c r="R118" s="90">
        <f>SUM(R46:R52)</f>
        <v>16</v>
      </c>
      <c r="S118" s="92">
        <f t="shared" si="6"/>
        <v>76.19047619047619</v>
      </c>
      <c r="T118" s="73">
        <f t="shared" si="21"/>
        <v>0.86928104575163401</v>
      </c>
      <c r="U118" s="77">
        <v>0.95</v>
      </c>
      <c r="V118" s="77">
        <f t="shared" si="7"/>
        <v>5.0000000000000044E-2</v>
      </c>
      <c r="W118" s="77">
        <f t="shared" si="8"/>
        <v>2.5000000000000022E-2</v>
      </c>
      <c r="X118" s="77">
        <f t="shared" si="9"/>
        <v>1.9599639845400536</v>
      </c>
      <c r="Y118" s="77">
        <f t="shared" si="22"/>
        <v>0.12740907640273155</v>
      </c>
      <c r="Z118" s="77">
        <f t="shared" si="10"/>
        <v>0.24971720105286585</v>
      </c>
      <c r="AA118" s="73">
        <f t="shared" si="11"/>
        <v>61.956384469876809</v>
      </c>
      <c r="AB118" s="73">
        <f t="shared" si="12"/>
        <v>111.89982468045</v>
      </c>
      <c r="AC118" s="73">
        <f t="shared" si="13"/>
        <v>24.971720105286586</v>
      </c>
      <c r="AD118" s="87"/>
      <c r="AE118" s="73">
        <f t="shared" si="23"/>
        <v>0.76190476190476186</v>
      </c>
      <c r="AF118" s="77">
        <v>0.95</v>
      </c>
      <c r="AG118" s="77">
        <f t="shared" si="14"/>
        <v>5.0000000000000044E-2</v>
      </c>
      <c r="AH118" s="77">
        <f t="shared" si="15"/>
        <v>2.5000000000000022E-2</v>
      </c>
      <c r="AI118" s="77">
        <f t="shared" si="16"/>
        <v>1.9599639845400536</v>
      </c>
      <c r="AJ118" s="77">
        <f t="shared" si="24"/>
        <v>0.16098176280543175</v>
      </c>
      <c r="AK118" s="77">
        <f t="shared" si="17"/>
        <v>0.31551845726641581</v>
      </c>
      <c r="AL118" s="73">
        <f t="shared" si="18"/>
        <v>44.638630463834602</v>
      </c>
      <c r="AM118" s="73">
        <f t="shared" si="19"/>
        <v>107.74232191711776</v>
      </c>
      <c r="AN118" s="73">
        <f t="shared" si="20"/>
        <v>31.551845726641581</v>
      </c>
    </row>
    <row r="119" spans="11:40" x14ac:dyDescent="0.25">
      <c r="K119" s="93">
        <f>SUM(K113:K118)</f>
        <v>51</v>
      </c>
      <c r="L119" s="54" t="s">
        <v>567</v>
      </c>
      <c r="M119" s="54" t="s">
        <v>567</v>
      </c>
      <c r="N119" s="93">
        <f>SUM(N113:N118)</f>
        <v>1205</v>
      </c>
      <c r="O119" s="93">
        <f>SUM(O113:O118)</f>
        <v>1072</v>
      </c>
      <c r="P119" s="94">
        <f t="shared" si="5"/>
        <v>88.962655601659748</v>
      </c>
      <c r="Q119" s="93">
        <f>SUM(Q113:Q118)</f>
        <v>120</v>
      </c>
      <c r="R119" s="93">
        <f>SUM(R113:R118)</f>
        <v>79</v>
      </c>
      <c r="S119" s="95">
        <f t="shared" si="6"/>
        <v>65.833333333333329</v>
      </c>
      <c r="T119" s="73">
        <f t="shared" si="21"/>
        <v>0.88962655601659746</v>
      </c>
      <c r="U119" s="77">
        <v>0.95</v>
      </c>
      <c r="V119" s="77">
        <f t="shared" si="7"/>
        <v>5.0000000000000044E-2</v>
      </c>
      <c r="W119" s="77">
        <f t="shared" si="8"/>
        <v>2.5000000000000022E-2</v>
      </c>
      <c r="X119" s="77">
        <f t="shared" si="9"/>
        <v>1.9599639845400536</v>
      </c>
      <c r="Y119" s="77">
        <f t="shared" si="22"/>
        <v>4.3878429835583009E-2</v>
      </c>
      <c r="Z119" s="77">
        <f t="shared" si="10"/>
        <v>8.6000142175910441E-2</v>
      </c>
      <c r="AA119" s="73">
        <f t="shared" si="11"/>
        <v>80.362641384068695</v>
      </c>
      <c r="AB119" s="73">
        <f t="shared" si="12"/>
        <v>97.562669819250786</v>
      </c>
      <c r="AC119" s="73">
        <f t="shared" si="13"/>
        <v>8.6000142175910437</v>
      </c>
      <c r="AD119" s="87"/>
      <c r="AE119" s="73">
        <f t="shared" si="23"/>
        <v>0.65833333333333333</v>
      </c>
      <c r="AF119" s="77">
        <v>0.95</v>
      </c>
      <c r="AG119" s="77">
        <f t="shared" si="14"/>
        <v>5.0000000000000044E-2</v>
      </c>
      <c r="AH119" s="77">
        <f t="shared" si="15"/>
        <v>2.5000000000000022E-2</v>
      </c>
      <c r="AI119" s="77">
        <f t="shared" si="16"/>
        <v>1.9599639845400536</v>
      </c>
      <c r="AJ119" s="77">
        <f t="shared" si="24"/>
        <v>6.6410865452190368E-2</v>
      </c>
      <c r="AK119" s="77">
        <f t="shared" si="17"/>
        <v>0.13016290446842843</v>
      </c>
      <c r="AL119" s="73">
        <f t="shared" si="18"/>
        <v>52.817042886490498</v>
      </c>
      <c r="AM119" s="73">
        <f t="shared" si="19"/>
        <v>78.849623780176174</v>
      </c>
      <c r="AN119" s="73">
        <f t="shared" si="20"/>
        <v>13.016290446842843</v>
      </c>
    </row>
    <row r="120" spans="11:40" x14ac:dyDescent="0.25">
      <c r="K120" s="90">
        <f>COUNTA(K53:K56)</f>
        <v>4</v>
      </c>
      <c r="L120" s="96" t="s">
        <v>568</v>
      </c>
      <c r="M120" s="53" t="s">
        <v>85</v>
      </c>
      <c r="N120" s="90">
        <f>SUM(N53:N56)</f>
        <v>157</v>
      </c>
      <c r="O120" s="90">
        <f>SUM(O53:O56)</f>
        <v>110</v>
      </c>
      <c r="P120" s="91">
        <f t="shared" si="5"/>
        <v>70.063694267515913</v>
      </c>
      <c r="Q120" s="90">
        <f>SUM(Q53:Q56)</f>
        <v>6</v>
      </c>
      <c r="R120" s="90">
        <f>SUM(R53:R56)</f>
        <v>6</v>
      </c>
      <c r="S120" s="92">
        <f t="shared" si="6"/>
        <v>100</v>
      </c>
      <c r="T120" s="73">
        <f t="shared" si="21"/>
        <v>0.70063694267515908</v>
      </c>
      <c r="U120" s="77">
        <v>0.95</v>
      </c>
      <c r="V120" s="77">
        <f t="shared" si="7"/>
        <v>5.0000000000000044E-2</v>
      </c>
      <c r="W120" s="77">
        <f t="shared" si="8"/>
        <v>2.5000000000000022E-2</v>
      </c>
      <c r="X120" s="77">
        <f t="shared" si="9"/>
        <v>1.9599639845400536</v>
      </c>
      <c r="Y120" s="77">
        <f t="shared" si="22"/>
        <v>0.22898952881844015</v>
      </c>
      <c r="Z120" s="77">
        <f t="shared" si="10"/>
        <v>0.44881122932093936</v>
      </c>
      <c r="AA120" s="73">
        <f t="shared" si="11"/>
        <v>25.182571335421972</v>
      </c>
      <c r="AB120" s="73">
        <f t="shared" si="12"/>
        <v>114.94481719960984</v>
      </c>
      <c r="AC120" s="73">
        <f t="shared" si="13"/>
        <v>44.881122932093938</v>
      </c>
      <c r="AD120" s="87"/>
      <c r="AE120" s="73">
        <f t="shared" si="23"/>
        <v>1</v>
      </c>
      <c r="AF120" s="77">
        <v>0.95</v>
      </c>
      <c r="AG120" s="77">
        <f t="shared" si="14"/>
        <v>5.0000000000000044E-2</v>
      </c>
      <c r="AH120" s="77">
        <f t="shared" si="15"/>
        <v>2.5000000000000022E-2</v>
      </c>
      <c r="AI120" s="77">
        <f t="shared" si="16"/>
        <v>1.9599639845400536</v>
      </c>
      <c r="AJ120" s="77">
        <f t="shared" si="24"/>
        <v>0</v>
      </c>
      <c r="AK120" s="77">
        <f t="shared" si="17"/>
        <v>0</v>
      </c>
      <c r="AL120" s="73">
        <f t="shared" si="18"/>
        <v>100</v>
      </c>
      <c r="AM120" s="73">
        <f t="shared" si="19"/>
        <v>100</v>
      </c>
      <c r="AN120" s="73">
        <f t="shared" si="20"/>
        <v>0</v>
      </c>
    </row>
    <row r="121" spans="11:40" x14ac:dyDescent="0.25">
      <c r="K121" s="90">
        <f>COUNTA(K57:K64)</f>
        <v>8</v>
      </c>
      <c r="L121" s="96" t="s">
        <v>568</v>
      </c>
      <c r="M121" s="53" t="s">
        <v>50</v>
      </c>
      <c r="N121" s="90">
        <f>SUM(N57:N64)</f>
        <v>479</v>
      </c>
      <c r="O121" s="90">
        <f>SUM(O57:O64)</f>
        <v>443</v>
      </c>
      <c r="P121" s="91">
        <f t="shared" si="5"/>
        <v>92.48434237995825</v>
      </c>
      <c r="Q121" s="90">
        <f>SUM(Q57:Q64)</f>
        <v>3</v>
      </c>
      <c r="R121" s="90">
        <f>SUM(R57:R64)</f>
        <v>3</v>
      </c>
      <c r="S121" s="92">
        <f t="shared" si="6"/>
        <v>100</v>
      </c>
      <c r="T121" s="73">
        <f t="shared" si="21"/>
        <v>0.92484342379958251</v>
      </c>
      <c r="U121" s="77">
        <v>0.95</v>
      </c>
      <c r="V121" s="77">
        <f t="shared" si="7"/>
        <v>5.0000000000000044E-2</v>
      </c>
      <c r="W121" s="77">
        <f t="shared" si="8"/>
        <v>2.5000000000000022E-2</v>
      </c>
      <c r="X121" s="77">
        <f t="shared" si="9"/>
        <v>1.9599639845400536</v>
      </c>
      <c r="Y121" s="77">
        <f t="shared" si="22"/>
        <v>9.3212167428834314E-2</v>
      </c>
      <c r="Z121" s="77">
        <f t="shared" si="10"/>
        <v>0.18269249108143271</v>
      </c>
      <c r="AA121" s="73">
        <f t="shared" si="11"/>
        <v>74.215093271814979</v>
      </c>
      <c r="AB121" s="73">
        <f t="shared" si="12"/>
        <v>110.75359148810153</v>
      </c>
      <c r="AC121" s="73">
        <f t="shared" si="13"/>
        <v>18.269249108143271</v>
      </c>
      <c r="AD121" s="87"/>
      <c r="AE121" s="73">
        <f t="shared" si="23"/>
        <v>1</v>
      </c>
      <c r="AF121" s="77">
        <v>0.95</v>
      </c>
      <c r="AG121" s="77">
        <f t="shared" si="14"/>
        <v>5.0000000000000044E-2</v>
      </c>
      <c r="AH121" s="77">
        <f t="shared" si="15"/>
        <v>2.5000000000000022E-2</v>
      </c>
      <c r="AI121" s="77">
        <f t="shared" si="16"/>
        <v>1.9599639845400536</v>
      </c>
      <c r="AJ121" s="77">
        <f t="shared" si="24"/>
        <v>0</v>
      </c>
      <c r="AK121" s="77">
        <f t="shared" si="17"/>
        <v>0</v>
      </c>
      <c r="AL121" s="73">
        <f t="shared" si="18"/>
        <v>100</v>
      </c>
      <c r="AM121" s="73">
        <f t="shared" si="19"/>
        <v>100</v>
      </c>
      <c r="AN121" s="73">
        <f t="shared" si="20"/>
        <v>0</v>
      </c>
    </row>
    <row r="122" spans="11:40" x14ac:dyDescent="0.25">
      <c r="K122" s="90">
        <f>COUNTA(K65:K83)</f>
        <v>19</v>
      </c>
      <c r="L122" s="96" t="s">
        <v>568</v>
      </c>
      <c r="M122" s="53" t="s">
        <v>135</v>
      </c>
      <c r="N122" s="90">
        <f>SUM(N65:N83)</f>
        <v>628</v>
      </c>
      <c r="O122" s="90">
        <f>SUM(O65:O83)</f>
        <v>577</v>
      </c>
      <c r="P122" s="91">
        <f t="shared" si="5"/>
        <v>91.878980891719735</v>
      </c>
      <c r="Q122" s="90">
        <f>SUM(Q65:Q83)</f>
        <v>3</v>
      </c>
      <c r="R122" s="90">
        <f>SUM(R65:R83)</f>
        <v>1</v>
      </c>
      <c r="S122" s="92">
        <f t="shared" si="6"/>
        <v>33.333333333333329</v>
      </c>
      <c r="T122" s="73">
        <f t="shared" si="21"/>
        <v>0.9187898089171973</v>
      </c>
      <c r="U122" s="77">
        <v>0.95</v>
      </c>
      <c r="V122" s="77">
        <f t="shared" si="7"/>
        <v>5.0000000000000044E-2</v>
      </c>
      <c r="W122" s="77">
        <f t="shared" si="8"/>
        <v>2.5000000000000022E-2</v>
      </c>
      <c r="X122" s="77">
        <f t="shared" si="9"/>
        <v>1.9599639845400536</v>
      </c>
      <c r="Y122" s="77">
        <f t="shared" si="22"/>
        <v>6.2666660298799429E-2</v>
      </c>
      <c r="Z122" s="77">
        <f t="shared" si="10"/>
        <v>0.12282439721705292</v>
      </c>
      <c r="AA122" s="73">
        <f t="shared" si="11"/>
        <v>79.596541170014433</v>
      </c>
      <c r="AB122" s="73">
        <f t="shared" si="12"/>
        <v>104.16142061342501</v>
      </c>
      <c r="AC122" s="73">
        <f t="shared" si="13"/>
        <v>12.282439721705291</v>
      </c>
      <c r="AD122" s="87"/>
      <c r="AE122" s="73">
        <f t="shared" si="23"/>
        <v>0.33333333333333326</v>
      </c>
      <c r="AF122" s="77">
        <v>0.95</v>
      </c>
      <c r="AG122" s="77">
        <f t="shared" si="14"/>
        <v>5.0000000000000044E-2</v>
      </c>
      <c r="AH122" s="77">
        <f t="shared" si="15"/>
        <v>2.5000000000000022E-2</v>
      </c>
      <c r="AI122" s="77">
        <f t="shared" si="16"/>
        <v>1.9599639845400536</v>
      </c>
      <c r="AJ122" s="77">
        <f t="shared" si="24"/>
        <v>0.10814761408717502</v>
      </c>
      <c r="AK122" s="77">
        <f t="shared" si="17"/>
        <v>0.21196542862479958</v>
      </c>
      <c r="AL122" s="73">
        <f t="shared" si="18"/>
        <v>12.136790470853368</v>
      </c>
      <c r="AM122" s="73">
        <f t="shared" si="19"/>
        <v>54.529876195813287</v>
      </c>
      <c r="AN122" s="73">
        <f t="shared" si="20"/>
        <v>21.196542862479959</v>
      </c>
    </row>
    <row r="123" spans="11:40" x14ac:dyDescent="0.25">
      <c r="K123" s="90">
        <f>COUNTA(K84:K89)</f>
        <v>6</v>
      </c>
      <c r="L123" s="96" t="s">
        <v>568</v>
      </c>
      <c r="M123" s="53" t="s">
        <v>290</v>
      </c>
      <c r="N123" s="90">
        <f>SUM(N84:N89)</f>
        <v>316</v>
      </c>
      <c r="O123" s="90">
        <f>SUM(O84:O89)</f>
        <v>294</v>
      </c>
      <c r="P123" s="91">
        <f t="shared" si="5"/>
        <v>93.037974683544306</v>
      </c>
      <c r="Q123" s="90">
        <f>SUM(Q84:Q89)</f>
        <v>15</v>
      </c>
      <c r="R123" s="90">
        <f>SUM(R84:R89)</f>
        <v>10</v>
      </c>
      <c r="S123" s="92">
        <f t="shared" si="6"/>
        <v>66.666666666666657</v>
      </c>
      <c r="T123" s="73">
        <f t="shared" si="21"/>
        <v>0.93037974683544311</v>
      </c>
      <c r="U123" s="77">
        <v>0.95</v>
      </c>
      <c r="V123" s="77">
        <f t="shared" si="7"/>
        <v>5.0000000000000044E-2</v>
      </c>
      <c r="W123" s="77">
        <f t="shared" si="8"/>
        <v>2.5000000000000022E-2</v>
      </c>
      <c r="X123" s="77">
        <f t="shared" si="9"/>
        <v>1.9599639845400536</v>
      </c>
      <c r="Y123" s="77">
        <f t="shared" si="22"/>
        <v>0.10390161493279744</v>
      </c>
      <c r="Z123" s="77">
        <f t="shared" si="10"/>
        <v>0.203643423203832</v>
      </c>
      <c r="AA123" s="73">
        <f t="shared" si="11"/>
        <v>72.673632363161119</v>
      </c>
      <c r="AB123" s="73">
        <f t="shared" si="12"/>
        <v>113.40231700392751</v>
      </c>
      <c r="AC123" s="73">
        <f t="shared" si="13"/>
        <v>20.364342320383201</v>
      </c>
      <c r="AD123" s="87"/>
      <c r="AE123" s="73">
        <f t="shared" si="23"/>
        <v>0.66666666666666652</v>
      </c>
      <c r="AF123" s="77">
        <v>0.95</v>
      </c>
      <c r="AG123" s="77">
        <f t="shared" si="14"/>
        <v>5.0000000000000044E-2</v>
      </c>
      <c r="AH123" s="77">
        <f t="shared" si="15"/>
        <v>2.5000000000000022E-2</v>
      </c>
      <c r="AI123" s="77">
        <f t="shared" si="16"/>
        <v>1.9599639845400536</v>
      </c>
      <c r="AJ123" s="77">
        <f t="shared" si="24"/>
        <v>0.19245008972987526</v>
      </c>
      <c r="AK123" s="77">
        <f t="shared" si="17"/>
        <v>0.37719524469205717</v>
      </c>
      <c r="AL123" s="73">
        <f t="shared" si="18"/>
        <v>28.947142197460934</v>
      </c>
      <c r="AM123" s="73">
        <f t="shared" si="19"/>
        <v>104.38619113587238</v>
      </c>
      <c r="AN123" s="73">
        <f t="shared" si="20"/>
        <v>37.719524469205716</v>
      </c>
    </row>
    <row r="124" spans="11:40" x14ac:dyDescent="0.25">
      <c r="K124" s="90">
        <f>COUNTA(K90:K102)</f>
        <v>13</v>
      </c>
      <c r="L124" s="96" t="s">
        <v>568</v>
      </c>
      <c r="M124" s="53" t="s">
        <v>279</v>
      </c>
      <c r="N124" s="90">
        <f>SUM(N90:N102)</f>
        <v>683</v>
      </c>
      <c r="O124" s="90">
        <f>SUM(O90:O102)</f>
        <v>643</v>
      </c>
      <c r="P124" s="91">
        <f t="shared" si="5"/>
        <v>94.143484626647151</v>
      </c>
      <c r="Q124" s="90">
        <f>SUM(Q90:Q102)</f>
        <v>12</v>
      </c>
      <c r="R124" s="90">
        <f>SUM(R90:R102)</f>
        <v>11</v>
      </c>
      <c r="S124" s="92">
        <f t="shared" si="6"/>
        <v>91.666666666666657</v>
      </c>
      <c r="T124" s="73">
        <f t="shared" si="21"/>
        <v>0.94143484626647156</v>
      </c>
      <c r="U124" s="77">
        <v>0.95</v>
      </c>
      <c r="V124" s="77">
        <f t="shared" si="7"/>
        <v>5.0000000000000044E-2</v>
      </c>
      <c r="W124" s="77">
        <f t="shared" si="8"/>
        <v>2.5000000000000022E-2</v>
      </c>
      <c r="X124" s="77">
        <f t="shared" si="9"/>
        <v>1.9599639845400536</v>
      </c>
      <c r="Y124" s="77">
        <f t="shared" si="22"/>
        <v>6.5124305105813796E-2</v>
      </c>
      <c r="Z124" s="77">
        <f t="shared" si="10"/>
        <v>0.12764129252559298</v>
      </c>
      <c r="AA124" s="73">
        <f t="shared" si="11"/>
        <v>81.379355374087865</v>
      </c>
      <c r="AB124" s="73">
        <f t="shared" si="12"/>
        <v>106.90761387920644</v>
      </c>
      <c r="AC124" s="73">
        <f t="shared" si="13"/>
        <v>12.764129252559297</v>
      </c>
      <c r="AD124" s="87"/>
      <c r="AE124" s="73">
        <f t="shared" si="23"/>
        <v>0.91666666666666652</v>
      </c>
      <c r="AF124" s="77">
        <v>0.95</v>
      </c>
      <c r="AG124" s="77">
        <f t="shared" si="14"/>
        <v>5.0000000000000044E-2</v>
      </c>
      <c r="AH124" s="77">
        <f t="shared" si="15"/>
        <v>2.5000000000000022E-2</v>
      </c>
      <c r="AI124" s="77">
        <f t="shared" si="16"/>
        <v>1.9599639845400536</v>
      </c>
      <c r="AJ124" s="77">
        <f t="shared" si="24"/>
        <v>7.6655517583983382E-2</v>
      </c>
      <c r="AK124" s="77">
        <f t="shared" si="17"/>
        <v>0.15024205368088422</v>
      </c>
      <c r="AL124" s="73">
        <f t="shared" si="18"/>
        <v>76.64246129857824</v>
      </c>
      <c r="AM124" s="73">
        <f t="shared" si="19"/>
        <v>106.69087203475507</v>
      </c>
      <c r="AN124" s="73">
        <f t="shared" si="20"/>
        <v>15.024205368088422</v>
      </c>
    </row>
    <row r="125" spans="11:40" x14ac:dyDescent="0.25">
      <c r="K125" s="90">
        <f>COUNTA(K103:K105)</f>
        <v>3</v>
      </c>
      <c r="L125" s="96" t="s">
        <v>568</v>
      </c>
      <c r="M125" s="53" t="s">
        <v>326</v>
      </c>
      <c r="N125" s="90">
        <f>SUM(N103:N105)</f>
        <v>79</v>
      </c>
      <c r="O125" s="90">
        <f>SUM(O103:O105)</f>
        <v>58</v>
      </c>
      <c r="P125" s="91">
        <f t="shared" si="5"/>
        <v>73.417721518987349</v>
      </c>
      <c r="Q125" s="90">
        <f>SUM(Q103:Q105)</f>
        <v>5</v>
      </c>
      <c r="R125" s="90">
        <f>SUM(R103:R105)</f>
        <v>4</v>
      </c>
      <c r="S125" s="92">
        <f t="shared" si="6"/>
        <v>80</v>
      </c>
      <c r="T125" s="73">
        <f t="shared" si="21"/>
        <v>0.73417721518987344</v>
      </c>
      <c r="U125" s="77">
        <v>0.95</v>
      </c>
      <c r="V125" s="77">
        <f t="shared" si="7"/>
        <v>5.0000000000000044E-2</v>
      </c>
      <c r="W125" s="77">
        <f t="shared" si="8"/>
        <v>2.5000000000000022E-2</v>
      </c>
      <c r="X125" s="77">
        <f t="shared" si="9"/>
        <v>1.9599639845400536</v>
      </c>
      <c r="Y125" s="77">
        <f t="shared" si="22"/>
        <v>0.25505622379253018</v>
      </c>
      <c r="Z125" s="77">
        <f t="shared" si="10"/>
        <v>0.49990101266614706</v>
      </c>
      <c r="AA125" s="73">
        <f t="shared" si="11"/>
        <v>23.427620252372638</v>
      </c>
      <c r="AB125" s="73">
        <f t="shared" si="12"/>
        <v>123.40782278560205</v>
      </c>
      <c r="AC125" s="73">
        <f t="shared" si="13"/>
        <v>49.990101266614708</v>
      </c>
      <c r="AD125" s="87"/>
      <c r="AE125" s="73">
        <f t="shared" si="23"/>
        <v>0.8</v>
      </c>
      <c r="AF125" s="77">
        <v>0.95</v>
      </c>
      <c r="AG125" s="77">
        <f t="shared" si="14"/>
        <v>5.0000000000000044E-2</v>
      </c>
      <c r="AH125" s="77">
        <f t="shared" si="15"/>
        <v>2.5000000000000022E-2</v>
      </c>
      <c r="AI125" s="77">
        <f t="shared" si="16"/>
        <v>1.9599639845400536</v>
      </c>
      <c r="AJ125" s="77">
        <f t="shared" si="24"/>
        <v>0.23094010767585027</v>
      </c>
      <c r="AK125" s="77">
        <f t="shared" si="17"/>
        <v>0.45263429363046853</v>
      </c>
      <c r="AL125" s="73">
        <f t="shared" si="18"/>
        <v>34.736570636953154</v>
      </c>
      <c r="AM125" s="73">
        <f t="shared" si="19"/>
        <v>125.26342936304687</v>
      </c>
      <c r="AN125" s="73">
        <f t="shared" si="20"/>
        <v>45.263429363046853</v>
      </c>
    </row>
    <row r="126" spans="11:40" x14ac:dyDescent="0.25">
      <c r="K126" s="93">
        <f>SUM(K120:K125)</f>
        <v>53</v>
      </c>
      <c r="L126" s="97" t="s">
        <v>568</v>
      </c>
      <c r="M126" s="97" t="s">
        <v>568</v>
      </c>
      <c r="N126" s="93">
        <f>SUM(N120:N125)</f>
        <v>2342</v>
      </c>
      <c r="O126" s="93">
        <f>SUM(O120:O125)</f>
        <v>2125</v>
      </c>
      <c r="P126" s="94">
        <f t="shared" si="5"/>
        <v>90.734415029888979</v>
      </c>
      <c r="Q126" s="93">
        <f>SUM(Q120:Q125)</f>
        <v>44</v>
      </c>
      <c r="R126" s="93">
        <f>SUM(R120:R125)</f>
        <v>35</v>
      </c>
      <c r="S126" s="95">
        <f t="shared" si="6"/>
        <v>79.545454545454547</v>
      </c>
      <c r="T126" s="73">
        <f t="shared" si="21"/>
        <v>0.90734415029888982</v>
      </c>
      <c r="U126" s="77">
        <v>0.95</v>
      </c>
      <c r="V126" s="77">
        <f t="shared" si="7"/>
        <v>5.0000000000000044E-2</v>
      </c>
      <c r="W126" s="77">
        <f t="shared" si="8"/>
        <v>2.5000000000000022E-2</v>
      </c>
      <c r="X126" s="77">
        <f t="shared" si="9"/>
        <v>1.9599639845400536</v>
      </c>
      <c r="Y126" s="77">
        <f t="shared" si="22"/>
        <v>3.9827634100732139E-2</v>
      </c>
      <c r="Z126" s="77">
        <f t="shared" si="10"/>
        <v>7.8060728426874282E-2</v>
      </c>
      <c r="AA126" s="73">
        <f t="shared" si="11"/>
        <v>82.928342187201551</v>
      </c>
      <c r="AB126" s="73">
        <f t="shared" si="12"/>
        <v>98.540487872576406</v>
      </c>
      <c r="AC126" s="73">
        <f t="shared" si="13"/>
        <v>7.8060728426874277</v>
      </c>
      <c r="AD126" s="87"/>
      <c r="AE126" s="73">
        <f t="shared" si="23"/>
        <v>0.79545454545454541</v>
      </c>
      <c r="AF126" s="77">
        <v>0.95</v>
      </c>
      <c r="AG126" s="77">
        <f t="shared" si="14"/>
        <v>5.0000000000000044E-2</v>
      </c>
      <c r="AH126" s="77">
        <f t="shared" si="15"/>
        <v>2.5000000000000022E-2</v>
      </c>
      <c r="AI126" s="77">
        <f t="shared" si="16"/>
        <v>1.9599639845400536</v>
      </c>
      <c r="AJ126" s="77">
        <f t="shared" si="24"/>
        <v>5.5407003775363714E-2</v>
      </c>
      <c r="AK126" s="77">
        <f t="shared" si="17"/>
        <v>0.10859573189098766</v>
      </c>
      <c r="AL126" s="73">
        <f t="shared" si="18"/>
        <v>68.685881356355765</v>
      </c>
      <c r="AM126" s="73">
        <f t="shared" si="19"/>
        <v>90.405027734553315</v>
      </c>
      <c r="AN126" s="73">
        <f t="shared" si="20"/>
        <v>10.859573189098766</v>
      </c>
    </row>
    <row r="127" spans="11:40" x14ac:dyDescent="0.25">
      <c r="K127" s="54">
        <f>SUM(K119+K126)</f>
        <v>104</v>
      </c>
      <c r="L127" s="54" t="s">
        <v>570</v>
      </c>
      <c r="M127" s="54" t="s">
        <v>570</v>
      </c>
      <c r="N127" s="54">
        <f>SUM(N119+N126)</f>
        <v>3547</v>
      </c>
      <c r="O127" s="54">
        <f>SUM(O119+O126)</f>
        <v>3197</v>
      </c>
      <c r="P127" s="94">
        <f t="shared" si="5"/>
        <v>90.132506343388769</v>
      </c>
      <c r="Q127" s="54">
        <f>SUM(Q119+Q126)</f>
        <v>164</v>
      </c>
      <c r="R127" s="54">
        <f>SUM(R119+R126)</f>
        <v>114</v>
      </c>
      <c r="S127" s="95">
        <f t="shared" si="6"/>
        <v>69.512195121951208</v>
      </c>
      <c r="T127" s="73">
        <f t="shared" si="21"/>
        <v>0.90132506343388774</v>
      </c>
      <c r="U127" s="77">
        <v>0.95</v>
      </c>
      <c r="V127" s="77">
        <f t="shared" si="7"/>
        <v>5.0000000000000044E-2</v>
      </c>
      <c r="W127" s="77">
        <f t="shared" si="8"/>
        <v>2.5000000000000022E-2</v>
      </c>
      <c r="X127" s="77">
        <f t="shared" si="9"/>
        <v>1.9599639845400536</v>
      </c>
      <c r="Y127" s="77">
        <f t="shared" si="22"/>
        <v>2.924337424295163E-2</v>
      </c>
      <c r="Z127" s="77">
        <f t="shared" si="10"/>
        <v>5.7315960302611449E-2</v>
      </c>
      <c r="AA127" s="73">
        <f t="shared" si="11"/>
        <v>84.400910313127625</v>
      </c>
      <c r="AB127" s="73">
        <f t="shared" si="12"/>
        <v>95.864102373649914</v>
      </c>
      <c r="AC127" s="73">
        <f t="shared" si="13"/>
        <v>5.7315960302611453</v>
      </c>
      <c r="AD127" s="87"/>
      <c r="AE127" s="73">
        <f t="shared" si="23"/>
        <v>0.69512195121951204</v>
      </c>
      <c r="AF127" s="77">
        <v>0.95</v>
      </c>
      <c r="AG127" s="77">
        <f t="shared" si="14"/>
        <v>5.0000000000000044E-2</v>
      </c>
      <c r="AH127" s="77">
        <f t="shared" si="15"/>
        <v>2.5000000000000022E-2</v>
      </c>
      <c r="AI127" s="77">
        <f t="shared" si="16"/>
        <v>1.9599639845400536</v>
      </c>
      <c r="AJ127" s="77">
        <f t="shared" si="24"/>
        <v>4.5141596048124205E-2</v>
      </c>
      <c r="AK127" s="77">
        <f t="shared" si="17"/>
        <v>8.8475902458979058E-2</v>
      </c>
      <c r="AL127" s="73">
        <f t="shared" si="18"/>
        <v>60.664604876053296</v>
      </c>
      <c r="AM127" s="73">
        <f t="shared" si="19"/>
        <v>78.359785367849113</v>
      </c>
      <c r="AN127" s="73">
        <f t="shared" si="20"/>
        <v>8.847590245897905</v>
      </c>
    </row>
  </sheetData>
  <mergeCells count="2">
    <mergeCell ref="T111:AC111"/>
    <mergeCell ref="AE111:AN1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Surveys 2022-23 vs 2023-24</vt:lpstr>
      <vt:lpstr>Summary Tables</vt:lpstr>
      <vt:lpstr>Appendix 1 Hospital HCW Fluvax</vt:lpstr>
      <vt:lpstr>Appendix 2 LTCF HCW Fluvax</vt:lpstr>
      <vt:lpstr>Appendix 3 LTCF Resident Fluvax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Piaras O'Lorcain</dc:creator>
  <cp:lastModifiedBy>Piaras O'Lorcain</cp:lastModifiedBy>
  <dcterms:created xsi:type="dcterms:W3CDTF">2024-06-19T13:20:19Z</dcterms:created>
  <dcterms:modified xsi:type="dcterms:W3CDTF">2024-07-17T11:42:02Z</dcterms:modified>
</cp:coreProperties>
</file>